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2018\Teiresiás OP VVV SIMU+\VZ SIMU+ Teiresiás\F_CELKOVÝ VÝKAZ VÝMĚR Joštova 10 pro zámek\"/>
    </mc:Choice>
  </mc:AlternateContent>
  <bookViews>
    <workbookView xWindow="0" yWindow="0" windowWidth="25200" windowHeight="13140" firstSheet="1" activeTab="1"/>
  </bookViews>
  <sheets>
    <sheet name="VzorPolozky" sheetId="10" state="hidden" r:id="rId1"/>
    <sheet name="D1.4.2_NV" sheetId="20" r:id="rId2"/>
  </sheets>
  <externalReferences>
    <externalReference r:id="rId3"/>
  </externalReferences>
  <definedNames>
    <definedName name="CenaCelkem" localSheetId="1">#REF!</definedName>
    <definedName name="CenaCelkem">#REF!</definedName>
    <definedName name="CenaCelkemBezDPH" localSheetId="1">#REF!</definedName>
    <definedName name="CenaCelkemBezDPH">#REF!</definedName>
    <definedName name="cisloobjektu" localSheetId="1">#REF!</definedName>
    <definedName name="cisloobjektu">#REF!</definedName>
    <definedName name="CisloRozpoctu">'[1]Krycí list'!$C$2</definedName>
    <definedName name="cislostavby">'[1]Krycí list'!$A$7</definedName>
    <definedName name="CisloStavebnihoRozpoctu" localSheetId="1">#REF!</definedName>
    <definedName name="CisloStavebnihoRozpoctu">#REF!</definedName>
    <definedName name="D">#REF!</definedName>
    <definedName name="dadresa" localSheetId="1">#REF!</definedName>
    <definedName name="dadresa">#REF!</definedName>
    <definedName name="DI">#REF!</definedName>
    <definedName name="DIN">#REF!</definedName>
    <definedName name="dmisto" localSheetId="1">#REF!</definedName>
    <definedName name="dmisto">#REF!</definedName>
    <definedName name="DPHSni" localSheetId="1">#REF!</definedName>
    <definedName name="DPHSni">#REF!</definedName>
    <definedName name="DPHZakl" localSheetId="1">#REF!</definedName>
    <definedName name="DPHZakl">#REF!</definedName>
    <definedName name="EX">#REF!</definedName>
    <definedName name="MA">#REF!</definedName>
    <definedName name="Mena" localSheetId="1">#REF!</definedName>
    <definedName name="Mena">#REF!</definedName>
    <definedName name="MistoStavby" localSheetId="1">#REF!</definedName>
    <definedName name="MistoStavby">#REF!</definedName>
    <definedName name="nazevobjektu" localSheetId="1">#REF!</definedName>
    <definedName name="nazevobjektu">#REF!</definedName>
    <definedName name="NazevRozpoctu">'[1]Krycí list'!$D$2</definedName>
    <definedName name="nazevstavby">'[1]Krycí list'!$C$7</definedName>
    <definedName name="NazevStavebnihoRozpoctu" localSheetId="1">#REF!</definedName>
    <definedName name="NazevStavebnihoRozpoctu">#REF!</definedName>
    <definedName name="oadresa" localSheetId="1">#REF!</definedName>
    <definedName name="oadresa">#REF!</definedName>
    <definedName name="_xlnm.Print_Area" localSheetId="1">D1.4.2_NV!$A$1:$G$108</definedName>
    <definedName name="padresa" localSheetId="1">#REF!</definedName>
    <definedName name="padresa">#REF!</definedName>
    <definedName name="pdic" localSheetId="1">#REF!</definedName>
    <definedName name="pdic">#REF!</definedName>
    <definedName name="pico" localSheetId="1">#REF!</definedName>
    <definedName name="pico">#REF!</definedName>
    <definedName name="pmisto" localSheetId="1">#REF!</definedName>
    <definedName name="pmisto">#REF!</definedName>
    <definedName name="PocetMJ" localSheetId="1">#REF!</definedName>
    <definedName name="PocetMJ">#REF!</definedName>
    <definedName name="PoptavkaID" localSheetId="1">#REF!</definedName>
    <definedName name="PoptavkaID">#REF!</definedName>
    <definedName name="pPSC" localSheetId="1">#REF!</definedName>
    <definedName name="pPSC">#REF!</definedName>
    <definedName name="Projektant" localSheetId="1">#REF!</definedName>
    <definedName name="Projektant">#REF!</definedName>
    <definedName name="SazbaDPH1">'[1]Krycí list'!$C$30</definedName>
    <definedName name="SazbaDPH2">'[1]Krycí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USD">#REF!</definedName>
    <definedName name="Vypracoval" localSheetId="1">#REF!</definedName>
    <definedName name="Vypracoval">#REF!</definedName>
    <definedName name="ZakladDPHSni" localSheetId="1">#REF!</definedName>
    <definedName name="ZakladDPHSni">#REF!</definedName>
    <definedName name="ZakladDPHZakl" localSheetId="1">#REF!</definedName>
    <definedName name="ZakladDPHZakl">#REF!</definedName>
    <definedName name="Zaokrouhleni" localSheetId="1">#REF!</definedName>
    <definedName name="Zaokrouhleni">#REF!</definedName>
    <definedName name="Zhotovitel" localSheetId="1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fileRecoveryPr autoRecover="0"/>
</workbook>
</file>

<file path=xl/calcChain.xml><?xml version="1.0" encoding="utf-8"?>
<calcChain xmlns="http://schemas.openxmlformats.org/spreadsheetml/2006/main">
  <c r="G79" i="20" l="1"/>
  <c r="G80" i="20"/>
  <c r="G81" i="20"/>
  <c r="G82" i="20"/>
  <c r="G83" i="20"/>
  <c r="G84" i="20"/>
  <c r="G85" i="20"/>
  <c r="G86" i="20"/>
  <c r="G87" i="20"/>
  <c r="G88" i="20"/>
  <c r="G89" i="20"/>
  <c r="G90" i="20"/>
  <c r="G53" i="20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36" i="20"/>
  <c r="G37" i="20"/>
  <c r="G38" i="20"/>
  <c r="G39" i="20"/>
  <c r="G40" i="20"/>
  <c r="G41" i="20"/>
  <c r="G42" i="20"/>
  <c r="G43" i="20"/>
  <c r="G44" i="20"/>
  <c r="G45" i="20"/>
  <c r="G46" i="20"/>
  <c r="G47" i="20"/>
  <c r="G48" i="20"/>
  <c r="G49" i="20"/>
  <c r="G50" i="20"/>
  <c r="G24" i="20"/>
  <c r="G25" i="20"/>
  <c r="G27" i="20"/>
  <c r="G28" i="20"/>
  <c r="G29" i="20"/>
  <c r="G30" i="20"/>
  <c r="G32" i="20"/>
  <c r="G33" i="20"/>
  <c r="G11" i="20"/>
  <c r="G12" i="20"/>
  <c r="G14" i="20"/>
  <c r="G15" i="20"/>
  <c r="G16" i="20"/>
  <c r="G17" i="20"/>
  <c r="G19" i="20"/>
  <c r="G20" i="20"/>
  <c r="B9" i="20" l="1"/>
  <c r="U54" i="20" l="1"/>
  <c r="Q54" i="20"/>
  <c r="O54" i="20"/>
  <c r="K54" i="20"/>
  <c r="I54" i="20"/>
  <c r="M54" i="20"/>
  <c r="AF91" i="20" l="1"/>
  <c r="U80" i="20"/>
  <c r="Q80" i="20"/>
  <c r="O80" i="20"/>
  <c r="K80" i="20"/>
  <c r="I80" i="20"/>
  <c r="M80" i="20"/>
  <c r="U79" i="20"/>
  <c r="Q79" i="20"/>
  <c r="O79" i="20"/>
  <c r="K79" i="20"/>
  <c r="I79" i="20"/>
  <c r="M79" i="20"/>
  <c r="U78" i="20"/>
  <c r="Q78" i="20"/>
  <c r="O78" i="20"/>
  <c r="K78" i="20"/>
  <c r="I78" i="20"/>
  <c r="G78" i="20"/>
  <c r="U69" i="20"/>
  <c r="Q69" i="20"/>
  <c r="O69" i="20"/>
  <c r="K69" i="20"/>
  <c r="I69" i="20"/>
  <c r="M69" i="20"/>
  <c r="U68" i="20"/>
  <c r="Q68" i="20"/>
  <c r="O68" i="20"/>
  <c r="K68" i="20"/>
  <c r="I68" i="20"/>
  <c r="M68" i="20"/>
  <c r="U65" i="20"/>
  <c r="Q65" i="20"/>
  <c r="O65" i="20"/>
  <c r="K65" i="20"/>
  <c r="I65" i="20"/>
  <c r="M65" i="20"/>
  <c r="U64" i="20"/>
  <c r="Q64" i="20"/>
  <c r="O64" i="20"/>
  <c r="K64" i="20"/>
  <c r="I64" i="20"/>
  <c r="M64" i="20"/>
  <c r="U57" i="20"/>
  <c r="Q57" i="20"/>
  <c r="O57" i="20"/>
  <c r="K57" i="20"/>
  <c r="I57" i="20"/>
  <c r="M57" i="20"/>
  <c r="U55" i="20"/>
  <c r="Q55" i="20"/>
  <c r="O55" i="20"/>
  <c r="K55" i="20"/>
  <c r="I55" i="20"/>
  <c r="M55" i="20"/>
  <c r="U52" i="20"/>
  <c r="Q52" i="20"/>
  <c r="O52" i="20"/>
  <c r="K52" i="20"/>
  <c r="I52" i="20"/>
  <c r="G52" i="20"/>
  <c r="M52" i="20" s="1"/>
  <c r="U49" i="20"/>
  <c r="Q49" i="20"/>
  <c r="O49" i="20"/>
  <c r="K49" i="20"/>
  <c r="I49" i="20"/>
  <c r="M49" i="20"/>
  <c r="U48" i="20"/>
  <c r="Q48" i="20"/>
  <c r="O48" i="20"/>
  <c r="K48" i="20"/>
  <c r="I48" i="20"/>
  <c r="M48" i="20"/>
  <c r="U47" i="20"/>
  <c r="Q47" i="20"/>
  <c r="O47" i="20"/>
  <c r="K47" i="20"/>
  <c r="I47" i="20"/>
  <c r="M47" i="20"/>
  <c r="U46" i="20"/>
  <c r="Q46" i="20"/>
  <c r="O46" i="20"/>
  <c r="K46" i="20"/>
  <c r="I46" i="20"/>
  <c r="M46" i="20"/>
  <c r="U39" i="20"/>
  <c r="Q39" i="20"/>
  <c r="O39" i="20"/>
  <c r="K39" i="20"/>
  <c r="I39" i="20"/>
  <c r="M39" i="20"/>
  <c r="U38" i="20"/>
  <c r="Q38" i="20"/>
  <c r="O38" i="20"/>
  <c r="K38" i="20"/>
  <c r="I38" i="20"/>
  <c r="M38" i="20"/>
  <c r="U35" i="20"/>
  <c r="Q35" i="20"/>
  <c r="O35" i="20"/>
  <c r="K35" i="20"/>
  <c r="I35" i="20"/>
  <c r="G35" i="20"/>
  <c r="U30" i="20"/>
  <c r="Q30" i="20"/>
  <c r="O30" i="20"/>
  <c r="K30" i="20"/>
  <c r="I30" i="20"/>
  <c r="M30" i="20"/>
  <c r="U29" i="20"/>
  <c r="Q29" i="20"/>
  <c r="O29" i="20"/>
  <c r="K29" i="20"/>
  <c r="I29" i="20"/>
  <c r="M29" i="20"/>
  <c r="U28" i="20"/>
  <c r="Q28" i="20"/>
  <c r="O28" i="20"/>
  <c r="K28" i="20"/>
  <c r="I28" i="20"/>
  <c r="M28" i="20"/>
  <c r="U27" i="20"/>
  <c r="Q27" i="20"/>
  <c r="O27" i="20"/>
  <c r="K27" i="20"/>
  <c r="I27" i="20"/>
  <c r="M27" i="20"/>
  <c r="U26" i="20"/>
  <c r="Q26" i="20"/>
  <c r="O26" i="20"/>
  <c r="K26" i="20"/>
  <c r="I26" i="20"/>
  <c r="M26" i="20"/>
  <c r="U25" i="20"/>
  <c r="Q25" i="20"/>
  <c r="O25" i="20"/>
  <c r="K25" i="20"/>
  <c r="I25" i="20"/>
  <c r="M25" i="20"/>
  <c r="U24" i="20"/>
  <c r="Q24" i="20"/>
  <c r="O24" i="20"/>
  <c r="M24" i="20"/>
  <c r="K24" i="20"/>
  <c r="I24" i="20"/>
  <c r="U23" i="20"/>
  <c r="Q23" i="20"/>
  <c r="O23" i="20"/>
  <c r="K23" i="20"/>
  <c r="I23" i="20"/>
  <c r="G23" i="20"/>
  <c r="U22" i="20"/>
  <c r="Q22" i="20"/>
  <c r="O22" i="20"/>
  <c r="M22" i="20"/>
  <c r="K22" i="20"/>
  <c r="I22" i="20"/>
  <c r="U21" i="20"/>
  <c r="Q21" i="20"/>
  <c r="O21" i="20"/>
  <c r="M21" i="20"/>
  <c r="K21" i="20"/>
  <c r="I21" i="20"/>
  <c r="U16" i="20"/>
  <c r="Q16" i="20"/>
  <c r="O16" i="20"/>
  <c r="K16" i="20"/>
  <c r="I16" i="20"/>
  <c r="M16" i="20"/>
  <c r="U15" i="20"/>
  <c r="Q15" i="20"/>
  <c r="O15" i="20"/>
  <c r="K15" i="20"/>
  <c r="I15" i="20"/>
  <c r="M15" i="20"/>
  <c r="U14" i="20"/>
  <c r="Q14" i="20"/>
  <c r="O14" i="20"/>
  <c r="K14" i="20"/>
  <c r="I14" i="20"/>
  <c r="M14" i="20"/>
  <c r="U13" i="20"/>
  <c r="Q13" i="20"/>
  <c r="O13" i="20"/>
  <c r="K13" i="20"/>
  <c r="I13" i="20"/>
  <c r="M13" i="20"/>
  <c r="U12" i="20"/>
  <c r="Q12" i="20"/>
  <c r="O12" i="20"/>
  <c r="K12" i="20"/>
  <c r="I12" i="20"/>
  <c r="M12" i="20"/>
  <c r="U11" i="20"/>
  <c r="Q11" i="20"/>
  <c r="O11" i="20"/>
  <c r="K11" i="20"/>
  <c r="I11" i="20"/>
  <c r="M11" i="20"/>
  <c r="U10" i="20"/>
  <c r="Q10" i="20"/>
  <c r="O10" i="20"/>
  <c r="K10" i="20"/>
  <c r="I10" i="20"/>
  <c r="G10" i="20"/>
  <c r="A10" i="20"/>
  <c r="U9" i="20"/>
  <c r="Q9" i="20"/>
  <c r="O9" i="20"/>
  <c r="M9" i="20"/>
  <c r="K9" i="20"/>
  <c r="I9" i="20"/>
  <c r="M78" i="20" l="1"/>
  <c r="M77" i="20" s="1"/>
  <c r="G77" i="20"/>
  <c r="M23" i="20"/>
  <c r="G21" i="20"/>
  <c r="M10" i="20"/>
  <c r="M8" i="20" s="1"/>
  <c r="G8" i="20"/>
  <c r="G51" i="20"/>
  <c r="M35" i="20"/>
  <c r="M34" i="20" s="1"/>
  <c r="G34" i="20"/>
  <c r="Q77" i="20"/>
  <c r="K34" i="20"/>
  <c r="Q51" i="20"/>
  <c r="I51" i="20"/>
  <c r="U51" i="20"/>
  <c r="O51" i="20"/>
  <c r="O34" i="20"/>
  <c r="I77" i="20"/>
  <c r="K51" i="20"/>
  <c r="O77" i="20"/>
  <c r="B10" i="20"/>
  <c r="A11" i="20"/>
  <c r="B11" i="20" s="1"/>
  <c r="U34" i="20"/>
  <c r="I34" i="20"/>
  <c r="Q34" i="20"/>
  <c r="O8" i="20"/>
  <c r="I8" i="20"/>
  <c r="Q8" i="20"/>
  <c r="K77" i="20"/>
  <c r="U77" i="20"/>
  <c r="M51" i="20"/>
  <c r="K8" i="20"/>
  <c r="U8" i="20"/>
  <c r="G91" i="20" l="1"/>
  <c r="A12" i="20"/>
  <c r="A13" i="20" l="1"/>
  <c r="B12" i="20"/>
  <c r="A14" i="20" l="1"/>
  <c r="B13" i="20"/>
  <c r="A15" i="20" l="1"/>
  <c r="B14" i="20"/>
  <c r="A16" i="20" l="1"/>
  <c r="B15" i="20"/>
  <c r="A17" i="20" l="1"/>
  <c r="A18" i="20" s="1"/>
  <c r="B16" i="20"/>
  <c r="B17" i="20" l="1"/>
  <c r="A19" i="20" l="1"/>
  <c r="B18" i="20"/>
  <c r="A20" i="20" l="1"/>
  <c r="A22" i="20" s="1"/>
  <c r="B19" i="20"/>
  <c r="B20" i="20" l="1"/>
  <c r="A23" i="20" l="1"/>
  <c r="B22" i="20"/>
  <c r="A24" i="20" l="1"/>
  <c r="B23" i="20"/>
  <c r="A25" i="20" l="1"/>
  <c r="B24" i="20"/>
  <c r="A26" i="20" l="1"/>
  <c r="B25" i="20"/>
  <c r="A27" i="20" l="1"/>
  <c r="B26" i="20"/>
  <c r="A28" i="20" l="1"/>
  <c r="B27" i="20"/>
  <c r="A29" i="20" l="1"/>
  <c r="B28" i="20"/>
  <c r="A30" i="20" l="1"/>
  <c r="A31" i="20" s="1"/>
  <c r="B29" i="20"/>
  <c r="B30" i="20" l="1"/>
  <c r="A32" i="20" l="1"/>
  <c r="B31" i="20"/>
  <c r="A33" i="20" l="1"/>
  <c r="A35" i="20" s="1"/>
  <c r="B32" i="20"/>
  <c r="A37" i="20" l="1"/>
  <c r="A38" i="20" s="1"/>
  <c r="A36" i="20"/>
  <c r="B36" i="20" s="1"/>
  <c r="B33" i="20"/>
  <c r="B37" i="20" l="1"/>
  <c r="B35" i="20"/>
  <c r="A39" i="20" l="1"/>
  <c r="B38" i="20"/>
  <c r="A40" i="20" l="1"/>
  <c r="B39" i="20"/>
  <c r="B40" i="20" l="1"/>
  <c r="A41" i="20"/>
  <c r="A42" i="20" l="1"/>
  <c r="B41" i="20"/>
  <c r="B42" i="20" l="1"/>
  <c r="A43" i="20"/>
  <c r="B43" i="20" l="1"/>
  <c r="A44" i="20"/>
  <c r="B44" i="20" l="1"/>
  <c r="A45" i="20"/>
  <c r="A46" i="20" l="1"/>
  <c r="B45" i="20"/>
  <c r="B46" i="20" l="1"/>
  <c r="A47" i="20"/>
  <c r="A48" i="20" l="1"/>
  <c r="B47" i="20"/>
  <c r="B48" i="20" l="1"/>
  <c r="A49" i="20"/>
  <c r="A50" i="20" l="1"/>
  <c r="B49" i="20"/>
  <c r="B50" i="20" l="1"/>
  <c r="A52" i="20"/>
  <c r="A54" i="20" l="1"/>
  <c r="A53" i="20"/>
  <c r="B53" i="20" s="1"/>
  <c r="B52" i="20"/>
  <c r="A55" i="20" l="1"/>
  <c r="A56" i="20" s="1"/>
  <c r="B54" i="20"/>
  <c r="A57" i="20" l="1"/>
  <c r="B56" i="20"/>
  <c r="B55" i="20"/>
  <c r="B57" i="20" l="1"/>
  <c r="A58" i="20"/>
  <c r="B58" i="20" l="1"/>
  <c r="A59" i="20"/>
  <c r="B59" i="20" l="1"/>
  <c r="A60" i="20"/>
  <c r="B60" i="20" l="1"/>
  <c r="A61" i="20"/>
  <c r="B61" i="20" l="1"/>
  <c r="A62" i="20"/>
  <c r="A63" i="20" l="1"/>
  <c r="B62" i="20"/>
  <c r="A64" i="20" l="1"/>
  <c r="B63" i="20"/>
  <c r="A65" i="20" l="1"/>
  <c r="B64" i="20"/>
  <c r="B65" i="20" l="1"/>
  <c r="A66" i="20"/>
  <c r="A67" i="20" l="1"/>
  <c r="B66" i="20"/>
  <c r="A68" i="20" l="1"/>
  <c r="B67" i="20"/>
  <c r="B68" i="20" l="1"/>
  <c r="A69" i="20"/>
  <c r="B69" i="20" l="1"/>
  <c r="A70" i="20"/>
  <c r="B70" i="20" l="1"/>
  <c r="A71" i="20"/>
  <c r="A72" i="20" l="1"/>
  <c r="B71" i="20"/>
  <c r="A73" i="20" l="1"/>
  <c r="B72" i="20"/>
  <c r="B73" i="20" l="1"/>
  <c r="A74" i="20"/>
  <c r="A75" i="20" l="1"/>
  <c r="B74" i="20"/>
  <c r="B75" i="20" l="1"/>
  <c r="A76" i="20"/>
  <c r="A78" i="20" l="1"/>
  <c r="B76" i="20"/>
  <c r="B78" i="20" l="1"/>
  <c r="A79" i="20"/>
  <c r="B79" i="20" l="1"/>
  <c r="A80" i="20"/>
  <c r="A81" i="20" l="1"/>
  <c r="B80" i="20"/>
  <c r="B81" i="20" l="1"/>
  <c r="A82" i="20"/>
  <c r="A83" i="20" l="1"/>
  <c r="B82" i="20"/>
  <c r="B83" i="20" l="1"/>
  <c r="A84" i="20"/>
  <c r="B84" i="20" l="1"/>
  <c r="A85" i="20"/>
  <c r="A86" i="20" l="1"/>
  <c r="B85" i="20"/>
  <c r="A87" i="20" l="1"/>
  <c r="B86" i="20"/>
  <c r="A88" i="20" l="1"/>
  <c r="B87" i="20"/>
  <c r="A89" i="20" l="1"/>
  <c r="B88" i="20"/>
  <c r="B89" i="20" l="1"/>
  <c r="A90" i="20"/>
  <c r="B90" i="20" s="1"/>
</calcChain>
</file>

<file path=xl/sharedStrings.xml><?xml version="1.0" encoding="utf-8"?>
<sst xmlns="http://schemas.openxmlformats.org/spreadsheetml/2006/main" count="347" uniqueCount="127">
  <si>
    <t xml:space="preserve">Položkový rozpočet </t>
  </si>
  <si>
    <t>S:</t>
  </si>
  <si>
    <t>O:</t>
  </si>
  <si>
    <t>R:</t>
  </si>
  <si>
    <t>Celkem</t>
  </si>
  <si>
    <t>Dodávka</t>
  </si>
  <si>
    <t>Montáž</t>
  </si>
  <si>
    <t>1</t>
  </si>
  <si>
    <t>2</t>
  </si>
  <si>
    <t>3</t>
  </si>
  <si>
    <t>4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</si>
  <si>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</si>
  <si>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</si>
  <si>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</si>
  <si>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</si>
  <si>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</si>
  <si>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</si>
  <si>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</si>
  <si>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</si>
  <si>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</si>
  <si>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</si>
  <si>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</si>
  <si>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</si>
  <si>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</si>
  <si>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</si>
  <si>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</si>
  <si>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</si>
  <si>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</si>
  <si>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</si>
  <si>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</si>
  <si>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</si>
  <si>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</si>
  <si>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</si>
  <si>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</si>
  <si>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822-1</t>
  </si>
  <si>
    <t>RTS 16/ I</t>
  </si>
  <si>
    <t>POL1_</t>
  </si>
  <si>
    <t>800-1</t>
  </si>
  <si>
    <t>801-1</t>
  </si>
  <si>
    <t>m</t>
  </si>
  <si>
    <t/>
  </si>
  <si>
    <t>SUM</t>
  </si>
  <si>
    <t>Množství</t>
  </si>
  <si>
    <t>Kč / MJ</t>
  </si>
  <si>
    <t>ks</t>
  </si>
  <si>
    <t>Dodávka - technologie</t>
  </si>
  <si>
    <t>Slaboproudá elektrotechnika</t>
  </si>
  <si>
    <t>Montáž - technologie</t>
  </si>
  <si>
    <t>Dodávka - instalační materiál</t>
  </si>
  <si>
    <t>Montáž - instalační materiál</t>
  </si>
  <si>
    <t>Dokumentace skutečného provedení</t>
  </si>
  <si>
    <t>HZS</t>
  </si>
  <si>
    <t>Demontáž stávajících systémů</t>
  </si>
  <si>
    <t>Výrobní dokumentace</t>
  </si>
  <si>
    <t>Individuální a funkční zkoušky</t>
  </si>
  <si>
    <t>Komplexní zkoušky</t>
  </si>
  <si>
    <t>Příprava na montáž</t>
  </si>
  <si>
    <t>Součinnost IT specialisty uživatele</t>
  </si>
  <si>
    <t>Práce technika / specialisty</t>
  </si>
  <si>
    <t>SW práce</t>
  </si>
  <si>
    <t>Konfigurace / programování systému</t>
  </si>
  <si>
    <t>Revize, zprovoznění systému, zaškolení obsluhy, zkušební provoz</t>
  </si>
  <si>
    <t>Projektové řízení - PM</t>
  </si>
  <si>
    <t>Zpracování provozních řádů</t>
  </si>
  <si>
    <t xml:space="preserve">Ostatní </t>
  </si>
  <si>
    <t>kpl</t>
  </si>
  <si>
    <t>Drobný montážní a spojovací materiál</t>
  </si>
  <si>
    <t>Trubka ohebná LPE 2323 pod omítku</t>
  </si>
  <si>
    <t>Trubka ohebná LPE 2336 pod omítku</t>
  </si>
  <si>
    <t>Popis a značení kabeláže - zásuvky a panely</t>
  </si>
  <si>
    <t>Zhotovení protipožárních přepážek při průchodu instalace z jednoho požárního úseku do druhého, štítek</t>
  </si>
  <si>
    <t>hod</t>
  </si>
  <si>
    <t>Kabel napájecí CYKY-O 2x2,5</t>
  </si>
  <si>
    <t>NOUZOVÉ VOLÁNÍ - NV</t>
  </si>
  <si>
    <t>20079311-4</t>
  </si>
  <si>
    <t>ETAPA II - OBJEKT FAKULTY SOCIÁLNÍCH STUDÍÍ, JOŠTOVA 10</t>
  </si>
  <si>
    <t>Hlavní terminál</t>
  </si>
  <si>
    <t>Napáječ 1,5A / 40W / 24V DC LNG40</t>
  </si>
  <si>
    <t>Kabel k napáječi NG-K2</t>
  </si>
  <si>
    <t>Přivolávací tlačítko RT</t>
  </si>
  <si>
    <t>Přivolávací tahové tlačítko ZT</t>
  </si>
  <si>
    <t>Přivolávací pneumatické tlačítko PT</t>
  </si>
  <si>
    <t>Vybavovací tlačítko AT</t>
  </si>
  <si>
    <t>Montážní krabice na omítku pro RT, ZT, PT, LV; APA1</t>
  </si>
  <si>
    <t>Montážní krabice na omítku pro VO-BT, VO-ZT; APA2</t>
  </si>
  <si>
    <t>Periferie - tlačítka a táhla</t>
  </si>
  <si>
    <t>Periferie - orientační světla</t>
  </si>
  <si>
    <t>Signální lampa LV1</t>
  </si>
  <si>
    <t>Žárovka čirá GD5-9</t>
  </si>
  <si>
    <t>Krabice pod omítku / do sádrokartonu (jednoduchá)</t>
  </si>
  <si>
    <t>Krabice pod omítku / do sádrokartonu (dvojitá bez přepážky)</t>
  </si>
  <si>
    <t>Propojovací kabel 10x0,6mm2, bezhalogenový dle ČSN EN 50266, ČSN IEC 332-3-24</t>
  </si>
  <si>
    <t>Krabice protahovací pod omítku ( různé velikosti )</t>
  </si>
  <si>
    <t>Protahovací krabice, odvíčkování, zavíčkování</t>
  </si>
  <si>
    <t>Značení trasy trubek, lišt, žlabu</t>
  </si>
  <si>
    <t>Montážní pěna</t>
  </si>
  <si>
    <t>Zhotovení drážek pro trubky, vysekání nik pro krabice, zapravení po montáži trubek a krabic, průrazy stěnou, vrtání otvorů do stěn a stropů</t>
  </si>
  <si>
    <t xml:space="preserve">Průraz stěnou průměr 20 mm, zapravení </t>
  </si>
  <si>
    <t>Vysekání drážky pro trubku průměr 16, 23, 29, 36, 48 mm, zapravení</t>
  </si>
  <si>
    <t>Vysekání otvoru pro krabici KP 68, KO 68, zapravení</t>
  </si>
  <si>
    <t>m2</t>
  </si>
  <si>
    <t>Likvidace odpadu</t>
  </si>
  <si>
    <t>kg</t>
  </si>
  <si>
    <t>Protipožární ucpávka, EW30min, včetně popisového štítku</t>
  </si>
  <si>
    <t>Lišta vkládací LV 60x40</t>
  </si>
  <si>
    <t>D.1.4.2</t>
  </si>
  <si>
    <t>Svazkový držák Grip 15x NYM3x1,5 St FS</t>
  </si>
  <si>
    <t>Osazení hmoždinky 10 mm beton (mont. vč. materiálu)</t>
  </si>
  <si>
    <t>Základní modul (terminál) vrátnice, recepce; až 4 zóny (místnosti) VO-BT</t>
  </si>
  <si>
    <t>V nákladech na veškerou dodávku a montáž materiálu jsou dále zahrnuty tyto součásti</t>
  </si>
  <si>
    <t>Dodávka podmiňujících komponent (příslušenství, dílčí součásti kompletů a pod)</t>
  </si>
  <si>
    <t>Přípravné a pomocné práce před montážemi</t>
  </si>
  <si>
    <t>Vyměření místa, upevnění, osazení instalovaných komponent</t>
  </si>
  <si>
    <t>Utěsnění vstupů, vystrojení skříní a rozváděčů (montáž lišt, nosníků, ranžírovacích ok, ...).</t>
  </si>
  <si>
    <t>Závěrečné práce spojené s montáží rozváděčů ( označení rozpárování kabelů, propojení uzemnění, …)</t>
  </si>
  <si>
    <t>Poštovní a přepravní poplatky nutné pro realizaci akce</t>
  </si>
  <si>
    <t>Dohled vlastníka nebo správce dotčené nemovitosti, kabelovodu, kolektoru,…</t>
  </si>
  <si>
    <t>Všechny ostatní náklady související s realizací díla, které nebyly zahrnuty do popisu slož. položek, např.:</t>
  </si>
  <si>
    <t>Zařízení staveniště  - místa plnění, práci, prováděné služby a dopravu nezbytné pro provedení zakázky,</t>
  </si>
  <si>
    <t>použití stavební techniky, nástrojů a dalšího vybavení zaměstnanců zhotovitele, vodu, teplo, energie,</t>
  </si>
  <si>
    <t>osvětlení, zabezpečení pracoviště</t>
  </si>
  <si>
    <t>V souladu se zákonem o veřejných zakázkách  bylo ve</t>
  </si>
  <si>
    <t>vyjímečných případech pro dostatečně přesný a srozumitelný popis použito odkazu na typový výrobek.</t>
  </si>
  <si>
    <t>Ten je možné nahradit kvalitativně a technicky obdobným řešením. Uvedené odkazy</t>
  </si>
  <si>
    <t>na typový výrobek v této dokumentaci slouží pouze pro specifikaci tech. parametrů a jejich kvalit. standardu.</t>
  </si>
  <si>
    <t>Propojovací kabel datový UTP Cat 5e plášť LSZH/LSOH,  bezhalogen.opláštění - UTP Horizontal Cable HFFR cat. 5e nestíněný čtyřpárový kabel kategorie 5, oheň nešířící, bezhalogenový dle ČSN EN 50266, ČSN IEC 332-3-24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</si>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</sst>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000"/>
    <numFmt numFmtId="165" formatCode="#,##0.0\ [$EUR]"/>
  </numFmts>
  <fonts count="19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8"/>
      <name val="Arial CE"/>
      <charset val="238"/>
    </font>
    <font>
      <sz val="10"/>
      <name val="Arial"/>
      <family val="2"/>
      <charset val="238"/>
    </font>
    <font>
      <u/>
      <sz val="8.5"/>
      <color indexed="12"/>
      <name val="Arial"/>
      <family val="2"/>
      <charset val="238"/>
    </font>
    <font>
      <sz val="8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7">
    <xf numFmtId="0" fontId="0" fillId="0" borderId="0"/>
    <xf numFmtId="0" fontId="2" fillId="0" borderId="0"/>
    <xf numFmtId="0" fontId="9" fillId="0" borderId="0"/>
    <xf numFmtId="0" fontId="10" fillId="0" borderId="12" applyNumberFormat="0" applyFont="0" applyFill="0" applyAlignment="0" applyProtection="0">
      <alignment horizontal="left"/>
    </xf>
    <xf numFmtId="0" fontId="1" fillId="0" borderId="0"/>
    <xf numFmtId="44" fontId="8" fillId="0" borderId="0" applyFont="0" applyFill="0" applyBorder="0" applyAlignment="0" applyProtection="0"/>
    <xf numFmtId="165" fontId="12" fillId="0" borderId="0"/>
    <xf numFmtId="165" fontId="13" fillId="0" borderId="0" applyNumberFormat="0" applyFill="0" applyBorder="0" applyAlignment="0" applyProtection="0">
      <alignment vertical="top"/>
      <protection locked="0"/>
    </xf>
    <xf numFmtId="44" fontId="12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5" fontId="9" fillId="0" borderId="0"/>
    <xf numFmtId="165" fontId="12" fillId="0" borderId="0"/>
    <xf numFmtId="165" fontId="12" fillId="0" borderId="0"/>
    <xf numFmtId="165" fontId="9" fillId="0" borderId="0"/>
    <xf numFmtId="165" fontId="9" fillId="0" borderId="0"/>
    <xf numFmtId="0" fontId="2" fillId="0" borderId="0"/>
  </cellStyleXfs>
  <cellXfs count="8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0" fillId="0" borderId="4" xfId="0" applyFont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49" fontId="0" fillId="4" borderId="8" xfId="0" applyNumberFormat="1" applyFill="1" applyBorder="1" applyAlignment="1">
      <alignment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0" fillId="2" borderId="5" xfId="0" applyFill="1" applyBorder="1" applyAlignment="1">
      <alignment horizontal="center" vertical="center"/>
    </xf>
    <xf numFmtId="4" fontId="0" fillId="2" borderId="4" xfId="0" applyNumberFormat="1" applyFill="1" applyBorder="1" applyAlignment="1">
      <alignment vertical="center"/>
    </xf>
    <xf numFmtId="4" fontId="0" fillId="2" borderId="3" xfId="0" applyNumberFormat="1" applyFill="1" applyBorder="1" applyAlignment="1">
      <alignment vertical="center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shrinkToFit="1"/>
    </xf>
    <xf numFmtId="4" fontId="5" fillId="3" borderId="9" xfId="0" applyNumberFormat="1" applyFont="1" applyFill="1" applyBorder="1" applyAlignment="1" applyProtection="1">
      <alignment vertical="center" shrinkToFit="1"/>
      <protection locked="0"/>
    </xf>
    <xf numFmtId="4" fontId="5" fillId="0" borderId="9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0" fontId="5" fillId="0" borderId="0" xfId="0" applyFont="1" applyAlignment="1">
      <alignment vertical="center"/>
    </xf>
    <xf numFmtId="4" fontId="0" fillId="2" borderId="10" xfId="0" applyNumberFormat="1" applyFill="1" applyBorder="1" applyAlignment="1">
      <alignment vertical="center" shrinkToFit="1"/>
    </xf>
    <xf numFmtId="4" fontId="0" fillId="2" borderId="1" xfId="0" applyNumberFormat="1" applyFill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4" fillId="2" borderId="3" xfId="0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4" fontId="0" fillId="2" borderId="4" xfId="0" applyNumberFormat="1" applyFill="1" applyBorder="1" applyAlignment="1">
      <alignment horizontal="center" vertical="center"/>
    </xf>
    <xf numFmtId="4" fontId="5" fillId="3" borderId="9" xfId="0" applyNumberFormat="1" applyFont="1" applyFill="1" applyBorder="1" applyAlignment="1" applyProtection="1">
      <alignment horizontal="center" vertical="center" shrinkToFit="1"/>
      <protection locked="0"/>
    </xf>
    <xf numFmtId="4" fontId="5" fillId="0" borderId="9" xfId="0" applyNumberFormat="1" applyFont="1" applyBorder="1" applyAlignment="1">
      <alignment horizontal="center" vertical="center" shrinkToFit="1"/>
    </xf>
    <xf numFmtId="4" fontId="4" fillId="2" borderId="5" xfId="0" applyNumberFormat="1" applyFont="1" applyFill="1" applyBorder="1" applyAlignment="1">
      <alignment horizontal="center" vertical="center"/>
    </xf>
    <xf numFmtId="49" fontId="0" fillId="4" borderId="8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9" fontId="2" fillId="2" borderId="4" xfId="0" applyNumberFormat="1" applyFont="1" applyFill="1" applyBorder="1" applyAlignment="1">
      <alignment vertical="center"/>
    </xf>
    <xf numFmtId="0" fontId="0" fillId="4" borderId="11" xfId="0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0" fillId="2" borderId="3" xfId="0" applyNumberFormat="1" applyFill="1" applyBorder="1" applyAlignment="1">
      <alignment horizontal="center" vertical="center"/>
    </xf>
    <xf numFmtId="0" fontId="2" fillId="2" borderId="4" xfId="0" applyNumberFormat="1" applyFont="1" applyFill="1" applyBorder="1" applyAlignment="1">
      <alignment horizontal="left" vertical="center" wrapText="1"/>
    </xf>
    <xf numFmtId="0" fontId="0" fillId="2" borderId="5" xfId="0" applyFill="1" applyBorder="1" applyAlignment="1">
      <alignment horizontal="center" vertical="center" shrinkToFit="1"/>
    </xf>
    <xf numFmtId="4" fontId="0" fillId="2" borderId="4" xfId="0" applyNumberFormat="1" applyFill="1" applyBorder="1" applyAlignment="1">
      <alignment horizontal="center" vertical="center" shrinkToFit="1"/>
    </xf>
    <xf numFmtId="0" fontId="7" fillId="0" borderId="9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11" fillId="0" borderId="9" xfId="0" applyNumberFormat="1" applyFont="1" applyBorder="1" applyAlignment="1">
      <alignment horizontal="left" vertical="center" wrapText="1"/>
    </xf>
    <xf numFmtId="4" fontId="14" fillId="0" borderId="9" xfId="0" applyNumberFormat="1" applyFont="1" applyBorder="1" applyAlignment="1">
      <alignment horizontal="center" vertical="center" shrinkToFit="1"/>
    </xf>
    <xf numFmtId="49" fontId="16" fillId="0" borderId="0" xfId="0" applyNumberFormat="1" applyFont="1" applyAlignment="1">
      <alignment vertical="center"/>
    </xf>
    <xf numFmtId="0" fontId="15" fillId="0" borderId="0" xfId="0" applyNumberFormat="1" applyFont="1" applyBorder="1" applyAlignment="1">
      <alignment horizontal="left" vertical="center" wrapText="1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0" fontId="18" fillId="0" borderId="0" xfId="16" applyNumberFormat="1" applyFont="1" applyFill="1"/>
    <xf numFmtId="0" fontId="18" fillId="0" borderId="0" xfId="16" applyFont="1" applyFill="1"/>
    <xf numFmtId="0" fontId="18" fillId="0" borderId="0" xfId="16" applyFont="1" applyFill="1" applyAlignment="1"/>
    <xf numFmtId="0" fontId="18" fillId="0" borderId="0" xfId="16" applyFont="1" applyFill="1" applyAlignment="1">
      <alignment horizontal="right"/>
    </xf>
    <xf numFmtId="4" fontId="2" fillId="0" borderId="0" xfId="16" applyNumberFormat="1" applyFont="1" applyFill="1"/>
    <xf numFmtId="0" fontId="2" fillId="0" borderId="0" xfId="16" applyFont="1" applyFill="1"/>
    <xf numFmtId="49" fontId="18" fillId="0" borderId="0" xfId="0" applyNumberFormat="1" applyFont="1" applyFill="1" applyBorder="1" applyAlignment="1" applyProtection="1">
      <alignment horizontal="left" vertical="center"/>
      <protection locked="0"/>
    </xf>
    <xf numFmtId="49" fontId="18" fillId="0" borderId="0" xfId="0" applyNumberFormat="1" applyFont="1" applyFill="1" applyBorder="1"/>
    <xf numFmtId="0" fontId="18" fillId="0" borderId="0" xfId="0" applyFont="1" applyFill="1" applyBorder="1"/>
    <xf numFmtId="0" fontId="18" fillId="0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3" fillId="0" borderId="0" xfId="0" applyFont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9" fontId="6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49" fontId="6" fillId="4" borderId="3" xfId="0" applyNumberFormat="1" applyFont="1" applyFill="1" applyBorder="1" applyAlignment="1">
      <alignment horizontal="center" vertical="center"/>
    </xf>
    <xf numFmtId="49" fontId="6" fillId="4" borderId="2" xfId="0" applyNumberFormat="1" applyFont="1" applyFill="1" applyBorder="1" applyAlignment="1">
      <alignment horizontal="center" vertical="center"/>
    </xf>
    <xf numFmtId="49" fontId="6" fillId="4" borderId="5" xfId="0" applyNumberFormat="1" applyFont="1" applyFill="1" applyBorder="1" applyAlignment="1">
      <alignment horizontal="center" vertical="center"/>
    </xf>
  </cellXfs>
  <cellStyles count="17">
    <cellStyle name="Hypertextový odkaz 2" xfId="7"/>
    <cellStyle name="lehký dolní okraj" xfId="3"/>
    <cellStyle name="Měna 2" xfId="9"/>
    <cellStyle name="Měna 2 2" xfId="10"/>
    <cellStyle name="Měna 3" xfId="5"/>
    <cellStyle name="Měna 4" xfId="8"/>
    <cellStyle name="Normální" xfId="0" builtinId="0"/>
    <cellStyle name="normální 2" xfId="1"/>
    <cellStyle name="normální 2 2" xfId="2"/>
    <cellStyle name="Normální 2 3" xfId="4"/>
    <cellStyle name="Normální 2 4" xfId="11"/>
    <cellStyle name="Normální 2 5" xfId="14"/>
    <cellStyle name="Normální 2 6" xfId="15"/>
    <cellStyle name="Normální 3" xfId="6"/>
    <cellStyle name="Normální 4" xfId="12"/>
    <cellStyle name="Normální 5" xfId="13"/>
    <cellStyle name="normální_POL.XLS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71" t="s">
        <v>0</v>
      </c>
      <c r="B1" s="71"/>
      <c r="C1" s="72"/>
      <c r="D1" s="71"/>
      <c r="E1" s="71"/>
      <c r="F1" s="71"/>
      <c r="G1" s="71"/>
    </row>
    <row r="2" spans="1:7" ht="24.95" customHeight="1">
      <c r="A2" s="7" t="s">
        <v>1</v>
      </c>
      <c r="B2" s="6"/>
      <c r="C2" s="73"/>
      <c r="D2" s="73"/>
      <c r="E2" s="73"/>
      <c r="F2" s="73"/>
      <c r="G2" s="74"/>
    </row>
    <row r="3" spans="1:7" ht="24.95" customHeight="1">
      <c r="A3" s="7" t="s">
        <v>2</v>
      </c>
      <c r="B3" s="6"/>
      <c r="C3" s="73"/>
      <c r="D3" s="73"/>
      <c r="E3" s="73"/>
      <c r="F3" s="73"/>
      <c r="G3" s="74"/>
    </row>
    <row r="4" spans="1:7" ht="24.95" customHeight="1">
      <c r="A4" s="7" t="s">
        <v>3</v>
      </c>
      <c r="B4" s="6"/>
      <c r="C4" s="73"/>
      <c r="D4" s="73"/>
      <c r="E4" s="73"/>
      <c r="F4" s="73"/>
      <c r="G4" s="74"/>
    </row>
    <row r="5" spans="1:7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09"/>
  <sheetViews>
    <sheetView tabSelected="1" view="pageBreakPreview" topLeftCell="A63" zoomScaleNormal="100" zoomScaleSheetLayoutView="100" workbookViewId="0">
      <selection activeCell="F95" sqref="F95"/>
    </sheetView>
  </sheetViews>
  <sheetFormatPr defaultColWidth="9.140625" defaultRowHeight="12.75" outlineLevelRow="1"/>
  <cols>
    <col min="1" max="1" width="4.28515625" style="8" customWidth="1"/>
    <col min="2" max="2" width="14.42578125" style="9" customWidth="1"/>
    <col min="3" max="3" width="38.28515625" style="9" customWidth="1"/>
    <col min="4" max="4" width="4.5703125" style="12" customWidth="1"/>
    <col min="5" max="5" width="10.5703125" style="12" customWidth="1"/>
    <col min="6" max="6" width="9.85546875" style="12" customWidth="1"/>
    <col min="7" max="7" width="12.7109375" style="12" customWidth="1"/>
    <col min="8" max="22" width="0" style="8" hidden="1" customWidth="1"/>
    <col min="23" max="28" width="9.140625" style="8"/>
    <col min="29" max="29" width="9.140625" style="8" customWidth="1"/>
    <col min="30" max="30" width="9.140625" style="8"/>
    <col min="31" max="31" width="9.140625" style="8" customWidth="1"/>
    <col min="32" max="33" width="9.140625" style="8" hidden="1" customWidth="1"/>
    <col min="34" max="41" width="9.140625" style="8" customWidth="1"/>
    <col min="42" max="16384" width="9.140625" style="8"/>
  </cols>
  <sheetData>
    <row r="1" spans="1:60" ht="15.75" customHeight="1">
      <c r="A1" s="75" t="s">
        <v>126</v>
      </c>
      <c r="B1" s="75"/>
      <c r="C1" s="75"/>
      <c r="D1" s="75"/>
      <c r="E1" s="75"/>
      <c r="F1" s="75"/>
      <c r="G1" s="75"/>
      <c r="AG1" s="8" t="s">
        <v>11</v>
      </c>
    </row>
    <row r="2" spans="1:60" ht="24.95" customHeight="1">
      <c r="A2" s="10" t="s">
        <v>1</v>
      </c>
      <c r="B2" s="51" t="s">
        <v>74</v>
      </c>
      <c r="C2" s="76" t="s">
        <v>75</v>
      </c>
      <c r="D2" s="77"/>
      <c r="E2" s="77"/>
      <c r="F2" s="77"/>
      <c r="G2" s="78"/>
      <c r="AG2" s="8" t="s">
        <v>12</v>
      </c>
    </row>
    <row r="3" spans="1:60" ht="24.95" customHeight="1">
      <c r="A3" s="10" t="s">
        <v>2</v>
      </c>
      <c r="B3" s="52"/>
      <c r="C3" s="79"/>
      <c r="D3" s="80"/>
      <c r="E3" s="80"/>
      <c r="F3" s="80"/>
      <c r="G3" s="81"/>
      <c r="AC3" s="9"/>
      <c r="AG3" s="8" t="s">
        <v>13</v>
      </c>
    </row>
    <row r="4" spans="1:60" ht="24.95" customHeight="1">
      <c r="A4" s="11" t="s">
        <v>3</v>
      </c>
      <c r="B4" s="53" t="s">
        <v>105</v>
      </c>
      <c r="C4" s="82" t="s">
        <v>46</v>
      </c>
      <c r="D4" s="83"/>
      <c r="E4" s="83"/>
      <c r="F4" s="83"/>
      <c r="G4" s="84"/>
      <c r="AG4" s="8" t="s">
        <v>14</v>
      </c>
    </row>
    <row r="6" spans="1:60" ht="38.25">
      <c r="A6" s="14" t="s">
        <v>15</v>
      </c>
      <c r="B6" s="38" t="s">
        <v>16</v>
      </c>
      <c r="C6" s="13" t="s">
        <v>17</v>
      </c>
      <c r="D6" s="14" t="s">
        <v>18</v>
      </c>
      <c r="E6" s="14" t="s">
        <v>42</v>
      </c>
      <c r="F6" s="32" t="s">
        <v>43</v>
      </c>
      <c r="G6" s="14" t="s">
        <v>4</v>
      </c>
      <c r="H6" s="15" t="s">
        <v>5</v>
      </c>
      <c r="I6" s="15" t="s">
        <v>19</v>
      </c>
      <c r="J6" s="15" t="s">
        <v>6</v>
      </c>
      <c r="K6" s="15" t="s">
        <v>20</v>
      </c>
      <c r="L6" s="15" t="s">
        <v>21</v>
      </c>
      <c r="M6" s="15" t="s">
        <v>22</v>
      </c>
      <c r="N6" s="15" t="s">
        <v>23</v>
      </c>
      <c r="O6" s="15" t="s">
        <v>24</v>
      </c>
      <c r="P6" s="15" t="s">
        <v>25</v>
      </c>
      <c r="Q6" s="15" t="s">
        <v>26</v>
      </c>
      <c r="R6" s="15" t="s">
        <v>27</v>
      </c>
      <c r="S6" s="15" t="s">
        <v>28</v>
      </c>
      <c r="T6" s="15" t="s">
        <v>29</v>
      </c>
      <c r="U6" s="15" t="s">
        <v>30</v>
      </c>
      <c r="V6" s="15" t="s">
        <v>31</v>
      </c>
    </row>
    <row r="7" spans="1:60">
      <c r="A7" s="32"/>
      <c r="B7" s="85" t="s">
        <v>73</v>
      </c>
      <c r="C7" s="86"/>
      <c r="D7" s="86"/>
      <c r="E7" s="86"/>
      <c r="F7" s="86"/>
      <c r="G7" s="87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44"/>
      <c r="V7" s="15"/>
      <c r="W7" s="45"/>
    </row>
    <row r="8" spans="1:60">
      <c r="A8" s="39" t="s">
        <v>32</v>
      </c>
      <c r="B8" s="40" t="s">
        <v>7</v>
      </c>
      <c r="C8" s="43" t="s">
        <v>45</v>
      </c>
      <c r="D8" s="16"/>
      <c r="E8" s="33"/>
      <c r="F8" s="34"/>
      <c r="G8" s="34">
        <f>SUM(G9:G20)</f>
        <v>0</v>
      </c>
      <c r="H8" s="17"/>
      <c r="I8" s="17">
        <f>SUM(I9:I20)</f>
        <v>0</v>
      </c>
      <c r="J8" s="17"/>
      <c r="K8" s="17">
        <f>SUM(K9:K20)</f>
        <v>2603.1999999999998</v>
      </c>
      <c r="L8" s="17"/>
      <c r="M8" s="17">
        <f>SUM(M9:M20)</f>
        <v>0</v>
      </c>
      <c r="N8" s="17"/>
      <c r="O8" s="17">
        <f>SUM(O9:O20)</f>
        <v>0</v>
      </c>
      <c r="P8" s="17"/>
      <c r="Q8" s="17">
        <f>SUM(Q9:Q20)</f>
        <v>0</v>
      </c>
      <c r="R8" s="17"/>
      <c r="S8" s="17"/>
      <c r="T8" s="17"/>
      <c r="U8" s="18">
        <f>SUM(U9:U20)</f>
        <v>8.41</v>
      </c>
      <c r="V8" s="17"/>
      <c r="AG8" s="8" t="s">
        <v>33</v>
      </c>
    </row>
    <row r="9" spans="1:60" outlineLevel="1">
      <c r="A9" s="41">
        <v>1</v>
      </c>
      <c r="B9" s="42" t="str">
        <f>CONCATENATE("PC",A9)</f>
        <v>PC1</v>
      </c>
      <c r="C9" s="54" t="s">
        <v>76</v>
      </c>
      <c r="D9" s="20"/>
      <c r="E9" s="36"/>
      <c r="F9" s="35"/>
      <c r="G9" s="36"/>
      <c r="H9" s="21">
        <v>0</v>
      </c>
      <c r="I9" s="22">
        <f t="shared" ref="I9:I16" si="0">ROUND(E9*H9,2)</f>
        <v>0</v>
      </c>
      <c r="J9" s="21">
        <v>144.5</v>
      </c>
      <c r="K9" s="22">
        <f t="shared" ref="K9:K16" si="1">ROUND(E9*J9,2)</f>
        <v>0</v>
      </c>
      <c r="L9" s="22">
        <v>21</v>
      </c>
      <c r="M9" s="22">
        <f t="shared" ref="M9:M16" si="2">G9*(1+L9/100)</f>
        <v>0</v>
      </c>
      <c r="N9" s="22">
        <v>0</v>
      </c>
      <c r="O9" s="22">
        <f t="shared" ref="O9:O16" si="3">ROUND(E9*N9,2)</f>
        <v>0</v>
      </c>
      <c r="P9" s="22">
        <v>0.48</v>
      </c>
      <c r="Q9" s="22">
        <f t="shared" ref="Q9:Q16" si="4">ROUND(E9*P9,2)</f>
        <v>0</v>
      </c>
      <c r="R9" s="22" t="s">
        <v>34</v>
      </c>
      <c r="S9" s="22" t="s">
        <v>35</v>
      </c>
      <c r="T9" s="22">
        <v>0.06</v>
      </c>
      <c r="U9" s="23">
        <f t="shared" ref="U9:U16" si="5">ROUND(E9*T9,2)</f>
        <v>0</v>
      </c>
      <c r="V9" s="22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 t="s">
        <v>36</v>
      </c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</row>
    <row r="10" spans="1:60" ht="22.5" outlineLevel="1">
      <c r="A10" s="41">
        <f>A9+1</f>
        <v>2</v>
      </c>
      <c r="B10" s="42" t="str">
        <f t="shared" ref="B10:B20" si="6">CONCATENATE("PC",A10)</f>
        <v>PC2</v>
      </c>
      <c r="C10" s="19" t="s">
        <v>108</v>
      </c>
      <c r="D10" s="20" t="s">
        <v>44</v>
      </c>
      <c r="E10" s="36">
        <v>2</v>
      </c>
      <c r="F10" s="35"/>
      <c r="G10" s="36">
        <f t="shared" ref="G10:G20" si="7">ROUND(E10*F10,2)</f>
        <v>0</v>
      </c>
      <c r="H10" s="21">
        <v>0</v>
      </c>
      <c r="I10" s="22">
        <f t="shared" si="0"/>
        <v>0</v>
      </c>
      <c r="J10" s="21">
        <v>463</v>
      </c>
      <c r="K10" s="22">
        <f t="shared" si="1"/>
        <v>926</v>
      </c>
      <c r="L10" s="22">
        <v>21</v>
      </c>
      <c r="M10" s="22">
        <f t="shared" si="2"/>
        <v>0</v>
      </c>
      <c r="N10" s="22">
        <v>0</v>
      </c>
      <c r="O10" s="22">
        <f t="shared" si="3"/>
        <v>0</v>
      </c>
      <c r="P10" s="22">
        <v>0</v>
      </c>
      <c r="Q10" s="22">
        <f t="shared" si="4"/>
        <v>0</v>
      </c>
      <c r="R10" s="22" t="s">
        <v>37</v>
      </c>
      <c r="S10" s="22" t="s">
        <v>35</v>
      </c>
      <c r="T10" s="22">
        <v>1.556</v>
      </c>
      <c r="U10" s="23">
        <f t="shared" si="5"/>
        <v>3.11</v>
      </c>
      <c r="V10" s="22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 t="s">
        <v>36</v>
      </c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</row>
    <row r="11" spans="1:60" outlineLevel="1">
      <c r="A11" s="41">
        <f>A10+1</f>
        <v>3</v>
      </c>
      <c r="B11" s="42" t="str">
        <f t="shared" si="6"/>
        <v>PC3</v>
      </c>
      <c r="C11" s="19" t="s">
        <v>77</v>
      </c>
      <c r="D11" s="20" t="s">
        <v>44</v>
      </c>
      <c r="E11" s="36">
        <v>1</v>
      </c>
      <c r="F11" s="35"/>
      <c r="G11" s="36">
        <f t="shared" si="7"/>
        <v>0</v>
      </c>
      <c r="H11" s="21">
        <v>0</v>
      </c>
      <c r="I11" s="22">
        <f t="shared" si="0"/>
        <v>0</v>
      </c>
      <c r="J11" s="21">
        <v>34.700000000000003</v>
      </c>
      <c r="K11" s="22">
        <f t="shared" si="1"/>
        <v>34.700000000000003</v>
      </c>
      <c r="L11" s="22">
        <v>21</v>
      </c>
      <c r="M11" s="22">
        <f t="shared" si="2"/>
        <v>0</v>
      </c>
      <c r="N11" s="22">
        <v>0</v>
      </c>
      <c r="O11" s="22">
        <f t="shared" si="3"/>
        <v>0</v>
      </c>
      <c r="P11" s="22">
        <v>0</v>
      </c>
      <c r="Q11" s="22">
        <f t="shared" si="4"/>
        <v>0</v>
      </c>
      <c r="R11" s="22" t="s">
        <v>37</v>
      </c>
      <c r="S11" s="22" t="s">
        <v>35</v>
      </c>
      <c r="T11" s="22">
        <v>7.3999999999999996E-2</v>
      </c>
      <c r="U11" s="23">
        <f t="shared" si="5"/>
        <v>7.0000000000000007E-2</v>
      </c>
      <c r="V11" s="22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 t="s">
        <v>36</v>
      </c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</row>
    <row r="12" spans="1:60" outlineLevel="1">
      <c r="A12" s="41">
        <f t="shared" ref="A12:A20" si="8">A11+1</f>
        <v>4</v>
      </c>
      <c r="B12" s="42" t="str">
        <f t="shared" si="6"/>
        <v>PC4</v>
      </c>
      <c r="C12" s="19" t="s">
        <v>78</v>
      </c>
      <c r="D12" s="20" t="s">
        <v>44</v>
      </c>
      <c r="E12" s="36">
        <v>1</v>
      </c>
      <c r="F12" s="35"/>
      <c r="G12" s="36">
        <f t="shared" si="7"/>
        <v>0</v>
      </c>
      <c r="H12" s="21">
        <v>0</v>
      </c>
      <c r="I12" s="22">
        <f t="shared" si="0"/>
        <v>0</v>
      </c>
      <c r="J12" s="21">
        <v>250.5</v>
      </c>
      <c r="K12" s="22">
        <f t="shared" si="1"/>
        <v>250.5</v>
      </c>
      <c r="L12" s="22">
        <v>21</v>
      </c>
      <c r="M12" s="22">
        <f t="shared" si="2"/>
        <v>0</v>
      </c>
      <c r="N12" s="22">
        <v>0</v>
      </c>
      <c r="O12" s="22">
        <f t="shared" si="3"/>
        <v>0</v>
      </c>
      <c r="P12" s="22">
        <v>0</v>
      </c>
      <c r="Q12" s="22">
        <f t="shared" si="4"/>
        <v>0</v>
      </c>
      <c r="R12" s="22" t="s">
        <v>37</v>
      </c>
      <c r="S12" s="22" t="s">
        <v>35</v>
      </c>
      <c r="T12" s="22">
        <v>1.0999999999999999E-2</v>
      </c>
      <c r="U12" s="23">
        <f t="shared" si="5"/>
        <v>0.01</v>
      </c>
      <c r="V12" s="22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 t="s">
        <v>36</v>
      </c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</row>
    <row r="13" spans="1:60" outlineLevel="1">
      <c r="A13" s="41">
        <f t="shared" si="8"/>
        <v>5</v>
      </c>
      <c r="B13" s="42" t="str">
        <f t="shared" si="6"/>
        <v>PC5</v>
      </c>
      <c r="C13" s="54" t="s">
        <v>85</v>
      </c>
      <c r="D13" s="20"/>
      <c r="E13" s="36"/>
      <c r="F13" s="35"/>
      <c r="G13" s="36"/>
      <c r="H13" s="21">
        <v>0</v>
      </c>
      <c r="I13" s="22">
        <f t="shared" si="0"/>
        <v>0</v>
      </c>
      <c r="J13" s="21">
        <v>19.8</v>
      </c>
      <c r="K13" s="22">
        <f t="shared" si="1"/>
        <v>0</v>
      </c>
      <c r="L13" s="22">
        <v>21</v>
      </c>
      <c r="M13" s="22">
        <f t="shared" si="2"/>
        <v>0</v>
      </c>
      <c r="N13" s="22">
        <v>0</v>
      </c>
      <c r="O13" s="22">
        <f t="shared" si="3"/>
        <v>0</v>
      </c>
      <c r="P13" s="22">
        <v>0</v>
      </c>
      <c r="Q13" s="22">
        <f t="shared" si="4"/>
        <v>0</v>
      </c>
      <c r="R13" s="22" t="s">
        <v>37</v>
      </c>
      <c r="S13" s="22" t="s">
        <v>35</v>
      </c>
      <c r="T13" s="22">
        <v>0</v>
      </c>
      <c r="U13" s="23">
        <f t="shared" si="5"/>
        <v>0</v>
      </c>
      <c r="V13" s="22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 t="s">
        <v>36</v>
      </c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</row>
    <row r="14" spans="1:60" outlineLevel="1">
      <c r="A14" s="41">
        <f t="shared" si="8"/>
        <v>6</v>
      </c>
      <c r="B14" s="42" t="str">
        <f t="shared" si="6"/>
        <v>PC6</v>
      </c>
      <c r="C14" s="19" t="s">
        <v>79</v>
      </c>
      <c r="D14" s="20" t="s">
        <v>44</v>
      </c>
      <c r="E14" s="36">
        <v>8</v>
      </c>
      <c r="F14" s="35"/>
      <c r="G14" s="36">
        <f t="shared" si="7"/>
        <v>0</v>
      </c>
      <c r="H14" s="21">
        <v>0</v>
      </c>
      <c r="I14" s="22">
        <f t="shared" si="0"/>
        <v>0</v>
      </c>
      <c r="J14" s="21">
        <v>174</v>
      </c>
      <c r="K14" s="22">
        <f t="shared" si="1"/>
        <v>1392</v>
      </c>
      <c r="L14" s="22">
        <v>21</v>
      </c>
      <c r="M14" s="22">
        <f t="shared" si="2"/>
        <v>0</v>
      </c>
      <c r="N14" s="22">
        <v>0</v>
      </c>
      <c r="O14" s="22">
        <f t="shared" si="3"/>
        <v>0</v>
      </c>
      <c r="P14" s="22">
        <v>0</v>
      </c>
      <c r="Q14" s="22">
        <f t="shared" si="4"/>
        <v>0</v>
      </c>
      <c r="R14" s="22" t="s">
        <v>37</v>
      </c>
      <c r="S14" s="22" t="s">
        <v>35</v>
      </c>
      <c r="T14" s="22">
        <v>0.65200000000000002</v>
      </c>
      <c r="U14" s="23">
        <f t="shared" si="5"/>
        <v>5.22</v>
      </c>
      <c r="V14" s="22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 t="s">
        <v>36</v>
      </c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</row>
    <row r="15" spans="1:60" outlineLevel="1">
      <c r="A15" s="41">
        <f t="shared" si="8"/>
        <v>7</v>
      </c>
      <c r="B15" s="42" t="str">
        <f t="shared" si="6"/>
        <v>PC7</v>
      </c>
      <c r="C15" s="19" t="s">
        <v>80</v>
      </c>
      <c r="D15" s="20" t="s">
        <v>44</v>
      </c>
      <c r="E15" s="36">
        <v>0</v>
      </c>
      <c r="F15" s="35"/>
      <c r="G15" s="36">
        <f t="shared" si="7"/>
        <v>0</v>
      </c>
      <c r="H15" s="21">
        <v>0</v>
      </c>
      <c r="I15" s="22">
        <f t="shared" si="0"/>
        <v>0</v>
      </c>
      <c r="J15" s="21">
        <v>10.7</v>
      </c>
      <c r="K15" s="22">
        <f t="shared" si="1"/>
        <v>0</v>
      </c>
      <c r="L15" s="22">
        <v>21</v>
      </c>
      <c r="M15" s="22">
        <f t="shared" si="2"/>
        <v>0</v>
      </c>
      <c r="N15" s="22">
        <v>0</v>
      </c>
      <c r="O15" s="22">
        <f t="shared" si="3"/>
        <v>0</v>
      </c>
      <c r="P15" s="22">
        <v>0</v>
      </c>
      <c r="Q15" s="22">
        <f t="shared" si="4"/>
        <v>0</v>
      </c>
      <c r="R15" s="22" t="s">
        <v>37</v>
      </c>
      <c r="S15" s="22" t="s">
        <v>35</v>
      </c>
      <c r="T15" s="22">
        <v>1.7999999999999999E-2</v>
      </c>
      <c r="U15" s="23">
        <f t="shared" si="5"/>
        <v>0</v>
      </c>
      <c r="V15" s="22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 t="s">
        <v>36</v>
      </c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</row>
    <row r="16" spans="1:60" outlineLevel="1">
      <c r="A16" s="41">
        <f t="shared" si="8"/>
        <v>8</v>
      </c>
      <c r="B16" s="42" t="str">
        <f t="shared" si="6"/>
        <v>PC8</v>
      </c>
      <c r="C16" s="19" t="s">
        <v>81</v>
      </c>
      <c r="D16" s="20" t="s">
        <v>44</v>
      </c>
      <c r="E16" s="36">
        <v>0</v>
      </c>
      <c r="F16" s="35"/>
      <c r="G16" s="36">
        <f t="shared" si="7"/>
        <v>0</v>
      </c>
      <c r="H16" s="21">
        <v>0</v>
      </c>
      <c r="I16" s="22">
        <f t="shared" si="0"/>
        <v>0</v>
      </c>
      <c r="J16" s="21">
        <v>260</v>
      </c>
      <c r="K16" s="22">
        <f t="shared" si="1"/>
        <v>0</v>
      </c>
      <c r="L16" s="22">
        <v>21</v>
      </c>
      <c r="M16" s="22">
        <f t="shared" si="2"/>
        <v>0</v>
      </c>
      <c r="N16" s="22">
        <v>0</v>
      </c>
      <c r="O16" s="22">
        <f t="shared" si="3"/>
        <v>0</v>
      </c>
      <c r="P16" s="22">
        <v>0</v>
      </c>
      <c r="Q16" s="22">
        <f t="shared" si="4"/>
        <v>0</v>
      </c>
      <c r="R16" s="22" t="s">
        <v>37</v>
      </c>
      <c r="S16" s="22" t="s">
        <v>35</v>
      </c>
      <c r="T16" s="22">
        <v>0</v>
      </c>
      <c r="U16" s="23">
        <f t="shared" si="5"/>
        <v>0</v>
      </c>
      <c r="V16" s="22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 t="s">
        <v>36</v>
      </c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</row>
    <row r="17" spans="1:60" outlineLevel="1">
      <c r="A17" s="41">
        <f t="shared" si="8"/>
        <v>9</v>
      </c>
      <c r="B17" s="42" t="str">
        <f t="shared" si="6"/>
        <v>PC9</v>
      </c>
      <c r="C17" s="19" t="s">
        <v>82</v>
      </c>
      <c r="D17" s="20" t="s">
        <v>44</v>
      </c>
      <c r="E17" s="36">
        <v>4</v>
      </c>
      <c r="F17" s="35"/>
      <c r="G17" s="36">
        <f t="shared" si="7"/>
        <v>0</v>
      </c>
      <c r="H17" s="21"/>
      <c r="I17" s="22"/>
      <c r="J17" s="21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3"/>
      <c r="V17" s="22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 t="s">
        <v>36</v>
      </c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</row>
    <row r="18" spans="1:60" outlineLevel="1">
      <c r="A18" s="41">
        <f>A17+1</f>
        <v>10</v>
      </c>
      <c r="B18" s="42" t="str">
        <f t="shared" si="6"/>
        <v>PC10</v>
      </c>
      <c r="C18" s="54" t="s">
        <v>86</v>
      </c>
      <c r="D18" s="20"/>
      <c r="E18" s="36"/>
      <c r="F18" s="35"/>
      <c r="G18" s="36"/>
      <c r="H18" s="21"/>
      <c r="I18" s="22"/>
      <c r="J18" s="21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3"/>
      <c r="V18" s="22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 t="s">
        <v>36</v>
      </c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</row>
    <row r="19" spans="1:60" outlineLevel="1">
      <c r="A19" s="41">
        <f t="shared" si="8"/>
        <v>11</v>
      </c>
      <c r="B19" s="42" t="str">
        <f t="shared" si="6"/>
        <v>PC11</v>
      </c>
      <c r="C19" s="19" t="s">
        <v>87</v>
      </c>
      <c r="D19" s="20" t="s">
        <v>44</v>
      </c>
      <c r="E19" s="36">
        <v>4</v>
      </c>
      <c r="F19" s="35"/>
      <c r="G19" s="36">
        <f t="shared" si="7"/>
        <v>0</v>
      </c>
      <c r="H19" s="21"/>
      <c r="I19" s="22"/>
      <c r="J19" s="21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3"/>
      <c r="V19" s="22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 t="s">
        <v>36</v>
      </c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</row>
    <row r="20" spans="1:60" outlineLevel="1">
      <c r="A20" s="41">
        <f t="shared" si="8"/>
        <v>12</v>
      </c>
      <c r="B20" s="42" t="str">
        <f t="shared" si="6"/>
        <v>PC12</v>
      </c>
      <c r="C20" s="19" t="s">
        <v>88</v>
      </c>
      <c r="D20" s="20" t="s">
        <v>44</v>
      </c>
      <c r="E20" s="36">
        <v>4</v>
      </c>
      <c r="F20" s="35"/>
      <c r="G20" s="36">
        <f t="shared" si="7"/>
        <v>0</v>
      </c>
      <c r="H20" s="21"/>
      <c r="I20" s="22"/>
      <c r="J20" s="21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3"/>
      <c r="V20" s="22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 t="s">
        <v>36</v>
      </c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</row>
    <row r="21" spans="1:60">
      <c r="A21" s="39" t="s">
        <v>32</v>
      </c>
      <c r="B21" s="46" t="s">
        <v>8</v>
      </c>
      <c r="C21" s="47" t="s">
        <v>47</v>
      </c>
      <c r="D21" s="48"/>
      <c r="E21" s="49"/>
      <c r="F21" s="49"/>
      <c r="G21" s="49">
        <f>SUM(G22:G33)</f>
        <v>0</v>
      </c>
      <c r="H21" s="25"/>
      <c r="I21" s="25" t="e">
        <f>SUM(#REF!)</f>
        <v>#REF!</v>
      </c>
      <c r="J21" s="25"/>
      <c r="K21" s="25" t="e">
        <f>SUM(#REF!)</f>
        <v>#REF!</v>
      </c>
      <c r="L21" s="25"/>
      <c r="M21" s="25" t="e">
        <f>SUM(#REF!)</f>
        <v>#REF!</v>
      </c>
      <c r="N21" s="25"/>
      <c r="O21" s="25" t="e">
        <f>SUM(#REF!)</f>
        <v>#REF!</v>
      </c>
      <c r="P21" s="25"/>
      <c r="Q21" s="25" t="e">
        <f>SUM(#REF!)</f>
        <v>#REF!</v>
      </c>
      <c r="R21" s="25"/>
      <c r="S21" s="25"/>
      <c r="T21" s="25"/>
      <c r="U21" s="26" t="e">
        <f>SUM(#REF!)</f>
        <v>#REF!</v>
      </c>
      <c r="V21" s="25"/>
      <c r="AG21" s="8" t="s">
        <v>33</v>
      </c>
    </row>
    <row r="22" spans="1:60" outlineLevel="1">
      <c r="A22" s="41">
        <f>A20+1</f>
        <v>13</v>
      </c>
      <c r="B22" s="42" t="str">
        <f>CONCATENATE("PCM",A22)</f>
        <v>PCM13</v>
      </c>
      <c r="C22" s="54" t="s">
        <v>76</v>
      </c>
      <c r="D22" s="20"/>
      <c r="E22" s="36"/>
      <c r="F22" s="35"/>
      <c r="G22" s="36"/>
      <c r="H22" s="21">
        <v>0</v>
      </c>
      <c r="I22" s="22">
        <f t="shared" ref="I22:I30" si="9">ROUND(E22*H22,2)</f>
        <v>0</v>
      </c>
      <c r="J22" s="21">
        <v>144.5</v>
      </c>
      <c r="K22" s="22">
        <f t="shared" ref="K22:K30" si="10">ROUND(E22*J22,2)</f>
        <v>0</v>
      </c>
      <c r="L22" s="22">
        <v>21</v>
      </c>
      <c r="M22" s="22">
        <f t="shared" ref="M22:M30" si="11">G22*(1+L22/100)</f>
        <v>0</v>
      </c>
      <c r="N22" s="22">
        <v>0</v>
      </c>
      <c r="O22" s="22">
        <f t="shared" ref="O22:O30" si="12">ROUND(E22*N22,2)</f>
        <v>0</v>
      </c>
      <c r="P22" s="22">
        <v>0.48</v>
      </c>
      <c r="Q22" s="22">
        <f t="shared" ref="Q22:Q30" si="13">ROUND(E22*P22,2)</f>
        <v>0</v>
      </c>
      <c r="R22" s="22" t="s">
        <v>34</v>
      </c>
      <c r="S22" s="22" t="s">
        <v>35</v>
      </c>
      <c r="T22" s="22">
        <v>0.06</v>
      </c>
      <c r="U22" s="23">
        <f t="shared" ref="U22:U30" si="14">ROUND(E22*T22,2)</f>
        <v>0</v>
      </c>
      <c r="V22" s="22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 t="s">
        <v>36</v>
      </c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</row>
    <row r="23" spans="1:60" ht="22.5" outlineLevel="1">
      <c r="A23" s="41">
        <f t="shared" ref="A23:A30" si="15">A22+1</f>
        <v>14</v>
      </c>
      <c r="B23" s="42" t="str">
        <f t="shared" ref="B23:B33" si="16">CONCATENATE("PCM",A23)</f>
        <v>PCM14</v>
      </c>
      <c r="C23" s="19" t="s">
        <v>108</v>
      </c>
      <c r="D23" s="20" t="s">
        <v>44</v>
      </c>
      <c r="E23" s="36">
        <v>2</v>
      </c>
      <c r="F23" s="35"/>
      <c r="G23" s="36">
        <f>ROUND(E23*F23,2)</f>
        <v>0</v>
      </c>
      <c r="H23" s="21">
        <v>0</v>
      </c>
      <c r="I23" s="22">
        <f t="shared" si="9"/>
        <v>0</v>
      </c>
      <c r="J23" s="21">
        <v>463</v>
      </c>
      <c r="K23" s="22">
        <f t="shared" si="10"/>
        <v>926</v>
      </c>
      <c r="L23" s="22">
        <v>21</v>
      </c>
      <c r="M23" s="22">
        <f t="shared" si="11"/>
        <v>0</v>
      </c>
      <c r="N23" s="22">
        <v>0</v>
      </c>
      <c r="O23" s="22">
        <f t="shared" si="12"/>
        <v>0</v>
      </c>
      <c r="P23" s="22">
        <v>0</v>
      </c>
      <c r="Q23" s="22">
        <f t="shared" si="13"/>
        <v>0</v>
      </c>
      <c r="R23" s="22" t="s">
        <v>37</v>
      </c>
      <c r="S23" s="22" t="s">
        <v>35</v>
      </c>
      <c r="T23" s="22">
        <v>1.556</v>
      </c>
      <c r="U23" s="23">
        <f t="shared" si="14"/>
        <v>3.11</v>
      </c>
      <c r="V23" s="22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 t="s">
        <v>36</v>
      </c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</row>
    <row r="24" spans="1:60" outlineLevel="1">
      <c r="A24" s="41">
        <f t="shared" si="15"/>
        <v>15</v>
      </c>
      <c r="B24" s="42" t="str">
        <f t="shared" si="16"/>
        <v>PCM15</v>
      </c>
      <c r="C24" s="19" t="s">
        <v>77</v>
      </c>
      <c r="D24" s="20" t="s">
        <v>44</v>
      </c>
      <c r="E24" s="36">
        <v>1</v>
      </c>
      <c r="F24" s="35"/>
      <c r="G24" s="36">
        <f t="shared" ref="G24:G33" si="17">ROUND(E24*F24,2)</f>
        <v>0</v>
      </c>
      <c r="H24" s="21">
        <v>0</v>
      </c>
      <c r="I24" s="22">
        <f t="shared" si="9"/>
        <v>0</v>
      </c>
      <c r="J24" s="21">
        <v>890</v>
      </c>
      <c r="K24" s="22">
        <f t="shared" si="10"/>
        <v>890</v>
      </c>
      <c r="L24" s="22">
        <v>21</v>
      </c>
      <c r="M24" s="22">
        <f t="shared" si="11"/>
        <v>0</v>
      </c>
      <c r="N24" s="22">
        <v>0</v>
      </c>
      <c r="O24" s="22">
        <f t="shared" si="12"/>
        <v>0</v>
      </c>
      <c r="P24" s="22">
        <v>0</v>
      </c>
      <c r="Q24" s="22">
        <f t="shared" si="13"/>
        <v>0</v>
      </c>
      <c r="R24" s="22" t="s">
        <v>37</v>
      </c>
      <c r="S24" s="22" t="s">
        <v>35</v>
      </c>
      <c r="T24" s="22">
        <v>3.5329999999999999</v>
      </c>
      <c r="U24" s="23">
        <f t="shared" si="14"/>
        <v>3.53</v>
      </c>
      <c r="V24" s="22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 t="s">
        <v>36</v>
      </c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</row>
    <row r="25" spans="1:60" outlineLevel="1">
      <c r="A25" s="41">
        <f t="shared" si="15"/>
        <v>16</v>
      </c>
      <c r="B25" s="42" t="str">
        <f t="shared" si="16"/>
        <v>PCM16</v>
      </c>
      <c r="C25" s="19" t="s">
        <v>78</v>
      </c>
      <c r="D25" s="20" t="s">
        <v>44</v>
      </c>
      <c r="E25" s="36">
        <v>1</v>
      </c>
      <c r="F25" s="35"/>
      <c r="G25" s="36">
        <f t="shared" si="17"/>
        <v>0</v>
      </c>
      <c r="H25" s="21">
        <v>0</v>
      </c>
      <c r="I25" s="22">
        <f t="shared" si="9"/>
        <v>0</v>
      </c>
      <c r="J25" s="21">
        <v>34.700000000000003</v>
      </c>
      <c r="K25" s="22">
        <f t="shared" si="10"/>
        <v>34.700000000000003</v>
      </c>
      <c r="L25" s="22">
        <v>21</v>
      </c>
      <c r="M25" s="22">
        <f t="shared" si="11"/>
        <v>0</v>
      </c>
      <c r="N25" s="22">
        <v>0</v>
      </c>
      <c r="O25" s="22">
        <f t="shared" si="12"/>
        <v>0</v>
      </c>
      <c r="P25" s="22">
        <v>0</v>
      </c>
      <c r="Q25" s="22">
        <f t="shared" si="13"/>
        <v>0</v>
      </c>
      <c r="R25" s="22" t="s">
        <v>37</v>
      </c>
      <c r="S25" s="22" t="s">
        <v>35</v>
      </c>
      <c r="T25" s="22">
        <v>7.3999999999999996E-2</v>
      </c>
      <c r="U25" s="23">
        <f t="shared" si="14"/>
        <v>7.0000000000000007E-2</v>
      </c>
      <c r="V25" s="22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 t="s">
        <v>36</v>
      </c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</row>
    <row r="26" spans="1:60" outlineLevel="1">
      <c r="A26" s="41">
        <f t="shared" si="15"/>
        <v>17</v>
      </c>
      <c r="B26" s="42" t="str">
        <f t="shared" si="16"/>
        <v>PCM17</v>
      </c>
      <c r="C26" s="54" t="s">
        <v>85</v>
      </c>
      <c r="D26" s="20"/>
      <c r="E26" s="36"/>
      <c r="F26" s="35"/>
      <c r="G26" s="36"/>
      <c r="H26" s="21">
        <v>0</v>
      </c>
      <c r="I26" s="22">
        <f t="shared" si="9"/>
        <v>0</v>
      </c>
      <c r="J26" s="21">
        <v>250.5</v>
      </c>
      <c r="K26" s="22">
        <f t="shared" si="10"/>
        <v>0</v>
      </c>
      <c r="L26" s="22">
        <v>21</v>
      </c>
      <c r="M26" s="22">
        <f t="shared" si="11"/>
        <v>0</v>
      </c>
      <c r="N26" s="22">
        <v>0</v>
      </c>
      <c r="O26" s="22">
        <f t="shared" si="12"/>
        <v>0</v>
      </c>
      <c r="P26" s="22">
        <v>0</v>
      </c>
      <c r="Q26" s="22">
        <f t="shared" si="13"/>
        <v>0</v>
      </c>
      <c r="R26" s="22" t="s">
        <v>37</v>
      </c>
      <c r="S26" s="22" t="s">
        <v>35</v>
      </c>
      <c r="T26" s="22">
        <v>1.0999999999999999E-2</v>
      </c>
      <c r="U26" s="23">
        <f t="shared" si="14"/>
        <v>0</v>
      </c>
      <c r="V26" s="22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 t="s">
        <v>36</v>
      </c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</row>
    <row r="27" spans="1:60" outlineLevel="1">
      <c r="A27" s="41">
        <f t="shared" si="15"/>
        <v>18</v>
      </c>
      <c r="B27" s="42" t="str">
        <f t="shared" si="16"/>
        <v>PCM18</v>
      </c>
      <c r="C27" s="19" t="s">
        <v>79</v>
      </c>
      <c r="D27" s="20" t="s">
        <v>44</v>
      </c>
      <c r="E27" s="36">
        <v>8</v>
      </c>
      <c r="F27" s="35"/>
      <c r="G27" s="36">
        <f t="shared" si="17"/>
        <v>0</v>
      </c>
      <c r="H27" s="21">
        <v>0</v>
      </c>
      <c r="I27" s="22">
        <f t="shared" si="9"/>
        <v>0</v>
      </c>
      <c r="J27" s="21">
        <v>19.8</v>
      </c>
      <c r="K27" s="22">
        <f t="shared" si="10"/>
        <v>158.4</v>
      </c>
      <c r="L27" s="22">
        <v>21</v>
      </c>
      <c r="M27" s="22">
        <f t="shared" si="11"/>
        <v>0</v>
      </c>
      <c r="N27" s="22">
        <v>0</v>
      </c>
      <c r="O27" s="22">
        <f t="shared" si="12"/>
        <v>0</v>
      </c>
      <c r="P27" s="22">
        <v>0</v>
      </c>
      <c r="Q27" s="22">
        <f t="shared" si="13"/>
        <v>0</v>
      </c>
      <c r="R27" s="22" t="s">
        <v>37</v>
      </c>
      <c r="S27" s="22" t="s">
        <v>35</v>
      </c>
      <c r="T27" s="22">
        <v>0</v>
      </c>
      <c r="U27" s="23">
        <f t="shared" si="14"/>
        <v>0</v>
      </c>
      <c r="V27" s="22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 t="s">
        <v>36</v>
      </c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</row>
    <row r="28" spans="1:60" outlineLevel="1">
      <c r="A28" s="41">
        <f t="shared" si="15"/>
        <v>19</v>
      </c>
      <c r="B28" s="42" t="str">
        <f t="shared" si="16"/>
        <v>PCM19</v>
      </c>
      <c r="C28" s="19" t="s">
        <v>80</v>
      </c>
      <c r="D28" s="20" t="s">
        <v>44</v>
      </c>
      <c r="E28" s="36">
        <v>0</v>
      </c>
      <c r="F28" s="35"/>
      <c r="G28" s="36">
        <f t="shared" si="17"/>
        <v>0</v>
      </c>
      <c r="H28" s="21">
        <v>0</v>
      </c>
      <c r="I28" s="22">
        <f t="shared" si="9"/>
        <v>0</v>
      </c>
      <c r="J28" s="21">
        <v>174</v>
      </c>
      <c r="K28" s="22">
        <f t="shared" si="10"/>
        <v>0</v>
      </c>
      <c r="L28" s="22">
        <v>21</v>
      </c>
      <c r="M28" s="22">
        <f t="shared" si="11"/>
        <v>0</v>
      </c>
      <c r="N28" s="22">
        <v>0</v>
      </c>
      <c r="O28" s="22">
        <f t="shared" si="12"/>
        <v>0</v>
      </c>
      <c r="P28" s="22">
        <v>0</v>
      </c>
      <c r="Q28" s="22">
        <f t="shared" si="13"/>
        <v>0</v>
      </c>
      <c r="R28" s="22" t="s">
        <v>37</v>
      </c>
      <c r="S28" s="22" t="s">
        <v>35</v>
      </c>
      <c r="T28" s="22">
        <v>0.65200000000000002</v>
      </c>
      <c r="U28" s="23">
        <f t="shared" si="14"/>
        <v>0</v>
      </c>
      <c r="V28" s="22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 t="s">
        <v>36</v>
      </c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</row>
    <row r="29" spans="1:60" outlineLevel="1">
      <c r="A29" s="41">
        <f t="shared" si="15"/>
        <v>20</v>
      </c>
      <c r="B29" s="42" t="str">
        <f t="shared" si="16"/>
        <v>PCM20</v>
      </c>
      <c r="C29" s="19" t="s">
        <v>81</v>
      </c>
      <c r="D29" s="20" t="s">
        <v>44</v>
      </c>
      <c r="E29" s="36">
        <v>0</v>
      </c>
      <c r="F29" s="35"/>
      <c r="G29" s="36">
        <f t="shared" si="17"/>
        <v>0</v>
      </c>
      <c r="H29" s="21">
        <v>0</v>
      </c>
      <c r="I29" s="22">
        <f t="shared" si="9"/>
        <v>0</v>
      </c>
      <c r="J29" s="21">
        <v>10.7</v>
      </c>
      <c r="K29" s="22">
        <f t="shared" si="10"/>
        <v>0</v>
      </c>
      <c r="L29" s="22">
        <v>21</v>
      </c>
      <c r="M29" s="22">
        <f t="shared" si="11"/>
        <v>0</v>
      </c>
      <c r="N29" s="22">
        <v>0</v>
      </c>
      <c r="O29" s="22">
        <f t="shared" si="12"/>
        <v>0</v>
      </c>
      <c r="P29" s="22">
        <v>0</v>
      </c>
      <c r="Q29" s="22">
        <f t="shared" si="13"/>
        <v>0</v>
      </c>
      <c r="R29" s="22" t="s">
        <v>37</v>
      </c>
      <c r="S29" s="22" t="s">
        <v>35</v>
      </c>
      <c r="T29" s="22">
        <v>1.7999999999999999E-2</v>
      </c>
      <c r="U29" s="23">
        <f t="shared" si="14"/>
        <v>0</v>
      </c>
      <c r="V29" s="22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 t="s">
        <v>36</v>
      </c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</row>
    <row r="30" spans="1:60" outlineLevel="1">
      <c r="A30" s="41">
        <f t="shared" si="15"/>
        <v>21</v>
      </c>
      <c r="B30" s="42" t="str">
        <f t="shared" si="16"/>
        <v>PCM21</v>
      </c>
      <c r="C30" s="19" t="s">
        <v>82</v>
      </c>
      <c r="D30" s="20" t="s">
        <v>44</v>
      </c>
      <c r="E30" s="36">
        <v>4</v>
      </c>
      <c r="F30" s="35"/>
      <c r="G30" s="36">
        <f t="shared" si="17"/>
        <v>0</v>
      </c>
      <c r="H30" s="21">
        <v>0</v>
      </c>
      <c r="I30" s="22">
        <f t="shared" si="9"/>
        <v>0</v>
      </c>
      <c r="J30" s="21">
        <v>260</v>
      </c>
      <c r="K30" s="22">
        <f t="shared" si="10"/>
        <v>1040</v>
      </c>
      <c r="L30" s="22">
        <v>21</v>
      </c>
      <c r="M30" s="22">
        <f t="shared" si="11"/>
        <v>0</v>
      </c>
      <c r="N30" s="22">
        <v>0</v>
      </c>
      <c r="O30" s="22">
        <f t="shared" si="12"/>
        <v>0</v>
      </c>
      <c r="P30" s="22">
        <v>0</v>
      </c>
      <c r="Q30" s="22">
        <f t="shared" si="13"/>
        <v>0</v>
      </c>
      <c r="R30" s="22" t="s">
        <v>37</v>
      </c>
      <c r="S30" s="22" t="s">
        <v>35</v>
      </c>
      <c r="T30" s="22">
        <v>0</v>
      </c>
      <c r="U30" s="23">
        <f t="shared" si="14"/>
        <v>0</v>
      </c>
      <c r="V30" s="22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 t="s">
        <v>36</v>
      </c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</row>
    <row r="31" spans="1:60" outlineLevel="1">
      <c r="A31" s="41">
        <f>A30+1</f>
        <v>22</v>
      </c>
      <c r="B31" s="42" t="str">
        <f t="shared" si="16"/>
        <v>PCM22</v>
      </c>
      <c r="C31" s="54" t="s">
        <v>86</v>
      </c>
      <c r="D31" s="20"/>
      <c r="E31" s="36"/>
      <c r="F31" s="35"/>
      <c r="G31" s="36"/>
      <c r="H31" s="21"/>
      <c r="I31" s="22"/>
      <c r="J31" s="21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3"/>
      <c r="V31" s="22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 t="s">
        <v>36</v>
      </c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</row>
    <row r="32" spans="1:60" outlineLevel="1">
      <c r="A32" s="41">
        <f t="shared" ref="A32:A33" si="18">A31+1</f>
        <v>23</v>
      </c>
      <c r="B32" s="42" t="str">
        <f t="shared" si="16"/>
        <v>PCM23</v>
      </c>
      <c r="C32" s="19" t="s">
        <v>87</v>
      </c>
      <c r="D32" s="20" t="s">
        <v>44</v>
      </c>
      <c r="E32" s="36">
        <v>4</v>
      </c>
      <c r="F32" s="35"/>
      <c r="G32" s="36">
        <f t="shared" si="17"/>
        <v>0</v>
      </c>
      <c r="H32" s="21"/>
      <c r="I32" s="22"/>
      <c r="J32" s="21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3"/>
      <c r="V32" s="22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 t="s">
        <v>36</v>
      </c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</row>
    <row r="33" spans="1:60" outlineLevel="1">
      <c r="A33" s="41">
        <f t="shared" si="18"/>
        <v>24</v>
      </c>
      <c r="B33" s="42" t="str">
        <f t="shared" si="16"/>
        <v>PCM24</v>
      </c>
      <c r="C33" s="19" t="s">
        <v>88</v>
      </c>
      <c r="D33" s="20" t="s">
        <v>44</v>
      </c>
      <c r="E33" s="36">
        <v>4</v>
      </c>
      <c r="F33" s="35"/>
      <c r="G33" s="36">
        <f t="shared" si="17"/>
        <v>0</v>
      </c>
      <c r="H33" s="21"/>
      <c r="I33" s="22"/>
      <c r="J33" s="21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3"/>
      <c r="V33" s="22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 t="s">
        <v>36</v>
      </c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</row>
    <row r="34" spans="1:60">
      <c r="A34" s="39" t="s">
        <v>32</v>
      </c>
      <c r="B34" s="46" t="s">
        <v>9</v>
      </c>
      <c r="C34" s="47" t="s">
        <v>48</v>
      </c>
      <c r="D34" s="48"/>
      <c r="E34" s="49"/>
      <c r="F34" s="49"/>
      <c r="G34" s="49">
        <f>SUM(G35:G50)</f>
        <v>0</v>
      </c>
      <c r="H34" s="25"/>
      <c r="I34" s="25">
        <f>SUM(I35:I49)</f>
        <v>453021.15</v>
      </c>
      <c r="J34" s="25"/>
      <c r="K34" s="25">
        <f>SUM(K35:K49)</f>
        <v>203581.35</v>
      </c>
      <c r="L34" s="25"/>
      <c r="M34" s="25">
        <f>SUM(M35:M49)</f>
        <v>0</v>
      </c>
      <c r="N34" s="25"/>
      <c r="O34" s="25">
        <f>SUM(O35:O49)</f>
        <v>282.40999999999997</v>
      </c>
      <c r="P34" s="25"/>
      <c r="Q34" s="25">
        <f>SUM(Q35:Q49)</f>
        <v>0</v>
      </c>
      <c r="R34" s="25"/>
      <c r="S34" s="25"/>
      <c r="T34" s="25"/>
      <c r="U34" s="26">
        <f>SUM(U35:U49)</f>
        <v>681.5</v>
      </c>
      <c r="V34" s="25"/>
      <c r="AG34" s="8" t="s">
        <v>33</v>
      </c>
    </row>
    <row r="35" spans="1:60" ht="51" customHeight="1" outlineLevel="1">
      <c r="A35" s="41">
        <f>A33+1</f>
        <v>25</v>
      </c>
      <c r="B35" s="42" t="str">
        <f>CONCATENATE("PC",A35)</f>
        <v>PC25</v>
      </c>
      <c r="C35" s="19" t="s">
        <v>125</v>
      </c>
      <c r="D35" s="20" t="s">
        <v>39</v>
      </c>
      <c r="E35" s="55">
        <v>450</v>
      </c>
      <c r="F35" s="35"/>
      <c r="G35" s="36">
        <f>ROUND(E35*F35,2)</f>
        <v>0</v>
      </c>
      <c r="H35" s="21">
        <v>265.91000000000003</v>
      </c>
      <c r="I35" s="22">
        <f>ROUND(E35*H35,2)</f>
        <v>119659.5</v>
      </c>
      <c r="J35" s="21">
        <v>197.09</v>
      </c>
      <c r="K35" s="22">
        <f>ROUND(E35*J35,2)</f>
        <v>88690.5</v>
      </c>
      <c r="L35" s="22">
        <v>21</v>
      </c>
      <c r="M35" s="22">
        <f>G35*(1+L35/100)</f>
        <v>0</v>
      </c>
      <c r="N35" s="22">
        <v>3.8080000000000003E-2</v>
      </c>
      <c r="O35" s="22">
        <f>ROUND(E35*N35,2)</f>
        <v>17.14</v>
      </c>
      <c r="P35" s="22">
        <v>0</v>
      </c>
      <c r="Q35" s="22">
        <f>ROUND(E35*P35,2)</f>
        <v>0</v>
      </c>
      <c r="R35" s="22" t="s">
        <v>38</v>
      </c>
      <c r="S35" s="22" t="s">
        <v>35</v>
      </c>
      <c r="T35" s="22">
        <v>0.7</v>
      </c>
      <c r="U35" s="23">
        <f>ROUND(E35*T35,2)</f>
        <v>315</v>
      </c>
      <c r="V35" s="22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 t="s">
        <v>36</v>
      </c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</row>
    <row r="36" spans="1:60" ht="22.5" outlineLevel="1">
      <c r="A36" s="41">
        <f>A35+1</f>
        <v>26</v>
      </c>
      <c r="B36" s="42" t="str">
        <f t="shared" ref="B36:B37" si="19">CONCATENATE("PC",A36)</f>
        <v>PC26</v>
      </c>
      <c r="C36" s="19" t="s">
        <v>91</v>
      </c>
      <c r="D36" s="20" t="s">
        <v>39</v>
      </c>
      <c r="E36" s="55">
        <v>50</v>
      </c>
      <c r="F36" s="35"/>
      <c r="G36" s="36">
        <f t="shared" ref="G36:G50" si="20">ROUND(E36*F36,2)</f>
        <v>0</v>
      </c>
      <c r="H36" s="21"/>
      <c r="I36" s="22"/>
      <c r="J36" s="21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3"/>
      <c r="V36" s="22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</row>
    <row r="37" spans="1:60" outlineLevel="1">
      <c r="A37" s="41">
        <f t="shared" ref="A37" si="21">A35+1</f>
        <v>26</v>
      </c>
      <c r="B37" s="42" t="str">
        <f t="shared" si="19"/>
        <v>PC26</v>
      </c>
      <c r="C37" s="19" t="s">
        <v>72</v>
      </c>
      <c r="D37" s="20" t="s">
        <v>39</v>
      </c>
      <c r="E37" s="55">
        <v>10</v>
      </c>
      <c r="F37" s="35"/>
      <c r="G37" s="36">
        <f t="shared" si="20"/>
        <v>0</v>
      </c>
      <c r="H37" s="21"/>
      <c r="I37" s="22"/>
      <c r="J37" s="21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3"/>
      <c r="V37" s="22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</row>
    <row r="38" spans="1:60" outlineLevel="1">
      <c r="A38" s="41">
        <f>A37+1</f>
        <v>27</v>
      </c>
      <c r="B38" s="42" t="str">
        <f t="shared" ref="B38:B39" si="22">CONCATENATE("PC",A38)</f>
        <v>PC27</v>
      </c>
      <c r="C38" s="19" t="s">
        <v>106</v>
      </c>
      <c r="D38" s="20" t="s">
        <v>44</v>
      </c>
      <c r="E38" s="55">
        <v>100</v>
      </c>
      <c r="F38" s="35"/>
      <c r="G38" s="36">
        <f t="shared" si="20"/>
        <v>0</v>
      </c>
      <c r="H38" s="21">
        <v>2810</v>
      </c>
      <c r="I38" s="22">
        <f t="shared" ref="I38:I49" si="23">ROUND(E38*H38,2)</f>
        <v>281000</v>
      </c>
      <c r="J38" s="21">
        <v>750</v>
      </c>
      <c r="K38" s="22">
        <f t="shared" ref="K38:K49" si="24">ROUND(E38*J38,2)</f>
        <v>75000</v>
      </c>
      <c r="L38" s="22">
        <v>21</v>
      </c>
      <c r="M38" s="22">
        <f t="shared" ref="M38:M49" si="25">G38*(1+L38/100)</f>
        <v>0</v>
      </c>
      <c r="N38" s="22">
        <v>2.53999</v>
      </c>
      <c r="O38" s="22">
        <f t="shared" ref="O38:O49" si="26">ROUND(E38*N38,2)</f>
        <v>254</v>
      </c>
      <c r="P38" s="22">
        <v>0</v>
      </c>
      <c r="Q38" s="22">
        <f t="shared" ref="Q38:Q49" si="27">ROUND(E38*P38,2)</f>
        <v>0</v>
      </c>
      <c r="R38" s="22" t="s">
        <v>38</v>
      </c>
      <c r="S38" s="22" t="s">
        <v>35</v>
      </c>
      <c r="T38" s="22">
        <v>2.3039999999999998</v>
      </c>
      <c r="U38" s="23">
        <f t="shared" ref="U38:U49" si="28">ROUND(E38*T38,2)</f>
        <v>230.4</v>
      </c>
      <c r="V38" s="22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 t="s">
        <v>36</v>
      </c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</row>
    <row r="39" spans="1:60" outlineLevel="1">
      <c r="A39" s="41">
        <f t="shared" ref="A39:A50" si="29">A38+1</f>
        <v>28</v>
      </c>
      <c r="B39" s="42" t="str">
        <f t="shared" si="22"/>
        <v>PC28</v>
      </c>
      <c r="C39" s="19" t="s">
        <v>89</v>
      </c>
      <c r="D39" s="20" t="s">
        <v>44</v>
      </c>
      <c r="E39" s="55">
        <v>16</v>
      </c>
      <c r="F39" s="35"/>
      <c r="G39" s="36">
        <f t="shared" si="20"/>
        <v>0</v>
      </c>
      <c r="H39" s="21">
        <v>265.91000000000003</v>
      </c>
      <c r="I39" s="22">
        <f t="shared" si="23"/>
        <v>4254.5600000000004</v>
      </c>
      <c r="J39" s="21">
        <v>197.09</v>
      </c>
      <c r="K39" s="22">
        <f t="shared" si="24"/>
        <v>3153.44</v>
      </c>
      <c r="L39" s="22">
        <v>21</v>
      </c>
      <c r="M39" s="22">
        <f t="shared" si="25"/>
        <v>0</v>
      </c>
      <c r="N39" s="22">
        <v>3.8080000000000003E-2</v>
      </c>
      <c r="O39" s="22">
        <f t="shared" si="26"/>
        <v>0.61</v>
      </c>
      <c r="P39" s="22">
        <v>0</v>
      </c>
      <c r="Q39" s="22">
        <f t="shared" si="27"/>
        <v>0</v>
      </c>
      <c r="R39" s="22" t="s">
        <v>38</v>
      </c>
      <c r="S39" s="22" t="s">
        <v>35</v>
      </c>
      <c r="T39" s="22">
        <v>0.7</v>
      </c>
      <c r="U39" s="23">
        <f t="shared" si="28"/>
        <v>11.2</v>
      </c>
      <c r="V39" s="22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 t="s">
        <v>36</v>
      </c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</row>
    <row r="40" spans="1:60" ht="22.5" outlineLevel="1">
      <c r="A40" s="41">
        <f t="shared" si="29"/>
        <v>29</v>
      </c>
      <c r="B40" s="42" t="str">
        <f t="shared" ref="B40:B49" si="30">CONCATENATE("PC",A40)</f>
        <v>PC29</v>
      </c>
      <c r="C40" s="19" t="s">
        <v>90</v>
      </c>
      <c r="D40" s="20"/>
      <c r="E40" s="55">
        <v>2</v>
      </c>
      <c r="F40" s="35"/>
      <c r="G40" s="36">
        <f t="shared" si="20"/>
        <v>0</v>
      </c>
      <c r="H40" s="21"/>
      <c r="I40" s="22"/>
      <c r="J40" s="21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3"/>
      <c r="V40" s="22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</row>
    <row r="41" spans="1:60" ht="22.5" outlineLevel="1">
      <c r="A41" s="41">
        <f t="shared" si="29"/>
        <v>30</v>
      </c>
      <c r="B41" s="42" t="str">
        <f t="shared" si="30"/>
        <v>PC30</v>
      </c>
      <c r="C41" s="19" t="s">
        <v>83</v>
      </c>
      <c r="D41" s="20" t="s">
        <v>44</v>
      </c>
      <c r="E41" s="55">
        <v>0</v>
      </c>
      <c r="F41" s="35"/>
      <c r="G41" s="36">
        <f t="shared" si="20"/>
        <v>0</v>
      </c>
      <c r="H41" s="21"/>
      <c r="I41" s="22"/>
      <c r="J41" s="21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3"/>
      <c r="V41" s="22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 t="s">
        <v>36</v>
      </c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</row>
    <row r="42" spans="1:60" ht="22.5" outlineLevel="1">
      <c r="A42" s="41">
        <f t="shared" si="29"/>
        <v>31</v>
      </c>
      <c r="B42" s="42" t="str">
        <f t="shared" si="30"/>
        <v>PC31</v>
      </c>
      <c r="C42" s="19" t="s">
        <v>84</v>
      </c>
      <c r="D42" s="20" t="s">
        <v>44</v>
      </c>
      <c r="E42" s="55">
        <v>0</v>
      </c>
      <c r="F42" s="35"/>
      <c r="G42" s="36">
        <f t="shared" si="20"/>
        <v>0</v>
      </c>
      <c r="H42" s="21"/>
      <c r="I42" s="22"/>
      <c r="J42" s="21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3"/>
      <c r="V42" s="22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 t="s">
        <v>36</v>
      </c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</row>
    <row r="43" spans="1:60" outlineLevel="1">
      <c r="A43" s="41">
        <f t="shared" si="29"/>
        <v>32</v>
      </c>
      <c r="B43" s="42" t="str">
        <f t="shared" si="30"/>
        <v>PC32</v>
      </c>
      <c r="C43" s="19" t="s">
        <v>92</v>
      </c>
      <c r="D43" s="20" t="s">
        <v>44</v>
      </c>
      <c r="E43" s="55">
        <v>30</v>
      </c>
      <c r="F43" s="35"/>
      <c r="G43" s="36">
        <f t="shared" si="20"/>
        <v>0</v>
      </c>
      <c r="H43" s="21"/>
      <c r="I43" s="22"/>
      <c r="J43" s="21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3"/>
      <c r="V43" s="22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</row>
    <row r="44" spans="1:60" outlineLevel="1">
      <c r="A44" s="41">
        <f t="shared" si="29"/>
        <v>33</v>
      </c>
      <c r="B44" s="42" t="str">
        <f t="shared" si="30"/>
        <v>PC33</v>
      </c>
      <c r="C44" s="19" t="s">
        <v>95</v>
      </c>
      <c r="D44" s="20" t="s">
        <v>44</v>
      </c>
      <c r="E44" s="55">
        <v>1</v>
      </c>
      <c r="F44" s="35"/>
      <c r="G44" s="36">
        <f t="shared" si="20"/>
        <v>0</v>
      </c>
      <c r="H44" s="21"/>
      <c r="I44" s="22"/>
      <c r="J44" s="21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3"/>
      <c r="V44" s="22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</row>
    <row r="45" spans="1:60" outlineLevel="1">
      <c r="A45" s="41">
        <f t="shared" si="29"/>
        <v>34</v>
      </c>
      <c r="B45" s="42" t="str">
        <f t="shared" si="30"/>
        <v>PC34</v>
      </c>
      <c r="C45" s="19" t="s">
        <v>104</v>
      </c>
      <c r="D45" s="20" t="s">
        <v>39</v>
      </c>
      <c r="E45" s="55">
        <v>50</v>
      </c>
      <c r="F45" s="35"/>
      <c r="G45" s="36">
        <f t="shared" si="20"/>
        <v>0</v>
      </c>
      <c r="H45" s="21"/>
      <c r="I45" s="22"/>
      <c r="J45" s="21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3"/>
      <c r="V45" s="22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</row>
    <row r="46" spans="1:60" outlineLevel="1">
      <c r="A46" s="41">
        <f t="shared" si="29"/>
        <v>35</v>
      </c>
      <c r="B46" s="42" t="str">
        <f t="shared" si="30"/>
        <v>PC35</v>
      </c>
      <c r="C46" s="19" t="s">
        <v>67</v>
      </c>
      <c r="D46" s="20" t="s">
        <v>39</v>
      </c>
      <c r="E46" s="55">
        <v>100</v>
      </c>
      <c r="F46" s="35"/>
      <c r="G46" s="36">
        <f t="shared" si="20"/>
        <v>0</v>
      </c>
      <c r="H46" s="21">
        <v>0</v>
      </c>
      <c r="I46" s="22">
        <f t="shared" si="23"/>
        <v>0</v>
      </c>
      <c r="J46" s="21">
        <v>77.900000000000006</v>
      </c>
      <c r="K46" s="22">
        <f t="shared" si="24"/>
        <v>7790</v>
      </c>
      <c r="L46" s="22">
        <v>21</v>
      </c>
      <c r="M46" s="22">
        <f t="shared" si="25"/>
        <v>0</v>
      </c>
      <c r="N46" s="22">
        <v>0</v>
      </c>
      <c r="O46" s="22">
        <f t="shared" si="26"/>
        <v>0</v>
      </c>
      <c r="P46" s="22">
        <v>0</v>
      </c>
      <c r="Q46" s="22">
        <f t="shared" si="27"/>
        <v>0</v>
      </c>
      <c r="R46" s="22" t="s">
        <v>38</v>
      </c>
      <c r="S46" s="22" t="s">
        <v>35</v>
      </c>
      <c r="T46" s="22">
        <v>0.3</v>
      </c>
      <c r="U46" s="23">
        <f t="shared" si="28"/>
        <v>30</v>
      </c>
      <c r="V46" s="22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 t="s">
        <v>36</v>
      </c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</row>
    <row r="47" spans="1:60" outlineLevel="1">
      <c r="A47" s="41">
        <f t="shared" si="29"/>
        <v>36</v>
      </c>
      <c r="B47" s="42" t="str">
        <f t="shared" si="30"/>
        <v>PC36</v>
      </c>
      <c r="C47" s="19" t="s">
        <v>68</v>
      </c>
      <c r="D47" s="20" t="s">
        <v>39</v>
      </c>
      <c r="E47" s="55">
        <v>150</v>
      </c>
      <c r="F47" s="35"/>
      <c r="G47" s="36">
        <f t="shared" si="20"/>
        <v>0</v>
      </c>
      <c r="H47" s="21">
        <v>318.58999999999997</v>
      </c>
      <c r="I47" s="22">
        <f t="shared" si="23"/>
        <v>47788.5</v>
      </c>
      <c r="J47" s="21">
        <v>165.91</v>
      </c>
      <c r="K47" s="22">
        <f t="shared" si="24"/>
        <v>24886.5</v>
      </c>
      <c r="L47" s="22">
        <v>21</v>
      </c>
      <c r="M47" s="22">
        <f t="shared" si="25"/>
        <v>0</v>
      </c>
      <c r="N47" s="22">
        <v>7.0599999999999996E-2</v>
      </c>
      <c r="O47" s="22">
        <f t="shared" si="26"/>
        <v>10.59</v>
      </c>
      <c r="P47" s="22">
        <v>0</v>
      </c>
      <c r="Q47" s="22">
        <f t="shared" si="27"/>
        <v>0</v>
      </c>
      <c r="R47" s="22" t="s">
        <v>38</v>
      </c>
      <c r="S47" s="22" t="s">
        <v>35</v>
      </c>
      <c r="T47" s="22">
        <v>0.52915000000000001</v>
      </c>
      <c r="U47" s="23">
        <f t="shared" si="28"/>
        <v>79.37</v>
      </c>
      <c r="V47" s="22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 t="s">
        <v>36</v>
      </c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</row>
    <row r="48" spans="1:60" outlineLevel="1">
      <c r="A48" s="41">
        <f t="shared" si="29"/>
        <v>37</v>
      </c>
      <c r="B48" s="42" t="str">
        <f t="shared" si="30"/>
        <v>PC37</v>
      </c>
      <c r="C48" s="19" t="s">
        <v>66</v>
      </c>
      <c r="D48" s="20" t="s">
        <v>65</v>
      </c>
      <c r="E48" s="55">
        <v>1</v>
      </c>
      <c r="F48" s="35"/>
      <c r="G48" s="36">
        <f t="shared" si="20"/>
        <v>0</v>
      </c>
      <c r="H48" s="21">
        <v>318.58999999999997</v>
      </c>
      <c r="I48" s="22">
        <f t="shared" si="23"/>
        <v>318.58999999999997</v>
      </c>
      <c r="J48" s="21">
        <v>165.91</v>
      </c>
      <c r="K48" s="22">
        <f t="shared" si="24"/>
        <v>165.91</v>
      </c>
      <c r="L48" s="22">
        <v>21</v>
      </c>
      <c r="M48" s="22">
        <f t="shared" si="25"/>
        <v>0</v>
      </c>
      <c r="N48" s="22">
        <v>7.0599999999999996E-2</v>
      </c>
      <c r="O48" s="22">
        <f t="shared" si="26"/>
        <v>7.0000000000000007E-2</v>
      </c>
      <c r="P48" s="22">
        <v>0</v>
      </c>
      <c r="Q48" s="22">
        <f t="shared" si="27"/>
        <v>0</v>
      </c>
      <c r="R48" s="22" t="s">
        <v>38</v>
      </c>
      <c r="S48" s="22" t="s">
        <v>35</v>
      </c>
      <c r="T48" s="22">
        <v>0.52915000000000001</v>
      </c>
      <c r="U48" s="23">
        <f t="shared" si="28"/>
        <v>0.53</v>
      </c>
      <c r="V48" s="22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 t="s">
        <v>36</v>
      </c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</row>
    <row r="49" spans="1:60" outlineLevel="1">
      <c r="A49" s="41">
        <f t="shared" si="29"/>
        <v>38</v>
      </c>
      <c r="B49" s="42" t="str">
        <f t="shared" si="30"/>
        <v>PC38</v>
      </c>
      <c r="C49" s="19" t="s">
        <v>69</v>
      </c>
      <c r="D49" s="20" t="s">
        <v>44</v>
      </c>
      <c r="E49" s="55">
        <v>50</v>
      </c>
      <c r="F49" s="35"/>
      <c r="G49" s="36">
        <f t="shared" si="20"/>
        <v>0</v>
      </c>
      <c r="H49" s="21">
        <v>0</v>
      </c>
      <c r="I49" s="22">
        <f t="shared" si="23"/>
        <v>0</v>
      </c>
      <c r="J49" s="21">
        <v>77.900000000000006</v>
      </c>
      <c r="K49" s="22">
        <f t="shared" si="24"/>
        <v>3895</v>
      </c>
      <c r="L49" s="22">
        <v>21</v>
      </c>
      <c r="M49" s="22">
        <f t="shared" si="25"/>
        <v>0</v>
      </c>
      <c r="N49" s="22">
        <v>0</v>
      </c>
      <c r="O49" s="22">
        <f t="shared" si="26"/>
        <v>0</v>
      </c>
      <c r="P49" s="22">
        <v>0</v>
      </c>
      <c r="Q49" s="22">
        <f t="shared" si="27"/>
        <v>0</v>
      </c>
      <c r="R49" s="22" t="s">
        <v>38</v>
      </c>
      <c r="S49" s="22" t="s">
        <v>35</v>
      </c>
      <c r="T49" s="22">
        <v>0.3</v>
      </c>
      <c r="U49" s="23">
        <f t="shared" si="28"/>
        <v>15</v>
      </c>
      <c r="V49" s="22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 t="s">
        <v>36</v>
      </c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</row>
    <row r="50" spans="1:60" ht="22.5" outlineLevel="1">
      <c r="A50" s="41">
        <f t="shared" si="29"/>
        <v>39</v>
      </c>
      <c r="B50" s="42" t="str">
        <f t="shared" ref="B50" si="31">CONCATENATE("PC",A50)</f>
        <v>PC39</v>
      </c>
      <c r="C50" s="19" t="s">
        <v>103</v>
      </c>
      <c r="D50" s="20" t="s">
        <v>100</v>
      </c>
      <c r="E50" s="55">
        <v>1</v>
      </c>
      <c r="F50" s="35"/>
      <c r="G50" s="36">
        <f t="shared" si="20"/>
        <v>0</v>
      </c>
      <c r="H50" s="21"/>
      <c r="I50" s="22"/>
      <c r="J50" s="21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3"/>
      <c r="V50" s="22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</row>
    <row r="51" spans="1:60">
      <c r="A51" s="39" t="s">
        <v>32</v>
      </c>
      <c r="B51" s="46" t="s">
        <v>10</v>
      </c>
      <c r="C51" s="47" t="s">
        <v>49</v>
      </c>
      <c r="D51" s="48"/>
      <c r="E51" s="49"/>
      <c r="F51" s="49"/>
      <c r="G51" s="49">
        <f>SUM(G52:G76)</f>
        <v>0</v>
      </c>
      <c r="H51" s="25"/>
      <c r="I51" s="25">
        <f>SUM(I52:I69)</f>
        <v>271066.34999999998</v>
      </c>
      <c r="J51" s="25"/>
      <c r="K51" s="25">
        <f>SUM(K52:K69)</f>
        <v>205132.65000000002</v>
      </c>
      <c r="L51" s="25"/>
      <c r="M51" s="25">
        <f>SUM(M52:M69)</f>
        <v>0</v>
      </c>
      <c r="N51" s="25"/>
      <c r="O51" s="25">
        <f>SUM(O52:O69)</f>
        <v>69.300000000000011</v>
      </c>
      <c r="P51" s="25"/>
      <c r="Q51" s="25">
        <f>SUM(Q52:Q69)</f>
        <v>0</v>
      </c>
      <c r="R51" s="25"/>
      <c r="S51" s="25"/>
      <c r="T51" s="25"/>
      <c r="U51" s="26">
        <f>SUM(U52:U69)</f>
        <v>566.66</v>
      </c>
      <c r="V51" s="25"/>
      <c r="AG51" s="8" t="s">
        <v>33</v>
      </c>
    </row>
    <row r="52" spans="1:60" ht="51" customHeight="1" outlineLevel="1">
      <c r="A52" s="41">
        <f>A50+1</f>
        <v>40</v>
      </c>
      <c r="B52" s="42" t="str">
        <f>CONCATENATE("PCM",A52)</f>
        <v>PCM40</v>
      </c>
      <c r="C52" s="19" t="s">
        <v>125</v>
      </c>
      <c r="D52" s="20" t="s">
        <v>39</v>
      </c>
      <c r="E52" s="55">
        <v>450</v>
      </c>
      <c r="F52" s="35"/>
      <c r="G52" s="36">
        <f>ROUND(E52*F52,2)</f>
        <v>0</v>
      </c>
      <c r="H52" s="21">
        <v>363.66</v>
      </c>
      <c r="I52" s="22">
        <f>ROUND(E52*H52,2)</f>
        <v>163647</v>
      </c>
      <c r="J52" s="21">
        <v>261.33999999999997</v>
      </c>
      <c r="K52" s="22">
        <f>ROUND(E52*J52,2)</f>
        <v>117603</v>
      </c>
      <c r="L52" s="22">
        <v>21</v>
      </c>
      <c r="M52" s="22">
        <f>G52*(1+L52/100)</f>
        <v>0</v>
      </c>
      <c r="N52" s="22">
        <v>3.637E-2</v>
      </c>
      <c r="O52" s="22">
        <f>ROUND(E52*N52,2)</f>
        <v>16.37</v>
      </c>
      <c r="P52" s="22">
        <v>0</v>
      </c>
      <c r="Q52" s="22">
        <f>ROUND(E52*P52,2)</f>
        <v>0</v>
      </c>
      <c r="R52" s="22" t="s">
        <v>38</v>
      </c>
      <c r="S52" s="22" t="s">
        <v>35</v>
      </c>
      <c r="T52" s="22">
        <v>0.73399999999999999</v>
      </c>
      <c r="U52" s="23">
        <f>ROUND(E52*T52,2)</f>
        <v>330.3</v>
      </c>
      <c r="V52" s="22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 t="s">
        <v>36</v>
      </c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</row>
    <row r="53" spans="1:60" ht="22.5" outlineLevel="1">
      <c r="A53" s="41">
        <f>A52+1</f>
        <v>41</v>
      </c>
      <c r="B53" s="42" t="str">
        <f>CONCATENATE("PCM",A53)</f>
        <v>PCM41</v>
      </c>
      <c r="C53" s="19" t="s">
        <v>91</v>
      </c>
      <c r="D53" s="20" t="s">
        <v>39</v>
      </c>
      <c r="E53" s="55">
        <v>50</v>
      </c>
      <c r="F53" s="35"/>
      <c r="G53" s="36">
        <f t="shared" ref="G53:G76" si="32">ROUND(E53*F53,2)</f>
        <v>0</v>
      </c>
      <c r="H53" s="21"/>
      <c r="I53" s="22"/>
      <c r="J53" s="21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3"/>
      <c r="V53" s="22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</row>
    <row r="54" spans="1:60" outlineLevel="1">
      <c r="A54" s="41">
        <f>A52+1</f>
        <v>41</v>
      </c>
      <c r="B54" s="42" t="str">
        <f t="shared" ref="B54:B57" si="33">CONCATENATE("PCM",A54)</f>
        <v>PCM41</v>
      </c>
      <c r="C54" s="19" t="s">
        <v>72</v>
      </c>
      <c r="D54" s="20" t="s">
        <v>39</v>
      </c>
      <c r="E54" s="55">
        <v>10</v>
      </c>
      <c r="F54" s="35"/>
      <c r="G54" s="36">
        <f t="shared" si="32"/>
        <v>0</v>
      </c>
      <c r="H54" s="21">
        <v>912.99</v>
      </c>
      <c r="I54" s="22">
        <f t="shared" ref="I54" si="34">ROUND(E54*H54,2)</f>
        <v>9129.9</v>
      </c>
      <c r="J54" s="21">
        <v>636.01</v>
      </c>
      <c r="K54" s="22">
        <f t="shared" ref="K54" si="35">ROUND(E54*J54,2)</f>
        <v>6360.1</v>
      </c>
      <c r="L54" s="22">
        <v>21</v>
      </c>
      <c r="M54" s="22">
        <f t="shared" ref="M54" si="36">G54*(1+L54/100)</f>
        <v>0</v>
      </c>
      <c r="N54" s="22">
        <v>4.5969999999999997E-2</v>
      </c>
      <c r="O54" s="22">
        <f t="shared" ref="O54" si="37">ROUND(E54*N54,2)</f>
        <v>0.46</v>
      </c>
      <c r="P54" s="22">
        <v>0</v>
      </c>
      <c r="Q54" s="22">
        <f t="shared" ref="Q54" si="38">ROUND(E54*P54,2)</f>
        <v>0</v>
      </c>
      <c r="R54" s="22" t="s">
        <v>38</v>
      </c>
      <c r="S54" s="22" t="s">
        <v>35</v>
      </c>
      <c r="T54" s="22">
        <v>2.2999999999999998</v>
      </c>
      <c r="U54" s="23">
        <f t="shared" ref="U54" si="39">ROUND(E54*T54,2)</f>
        <v>23</v>
      </c>
      <c r="V54" s="22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 t="s">
        <v>36</v>
      </c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</row>
    <row r="55" spans="1:60" outlineLevel="1">
      <c r="A55" s="41">
        <f>A54+1</f>
        <v>42</v>
      </c>
      <c r="B55" s="42" t="str">
        <f>CONCATENATE("PCM",A55)</f>
        <v>PCM42</v>
      </c>
      <c r="C55" s="19" t="s">
        <v>106</v>
      </c>
      <c r="D55" s="20" t="s">
        <v>44</v>
      </c>
      <c r="E55" s="55">
        <v>100</v>
      </c>
      <c r="F55" s="35"/>
      <c r="G55" s="36">
        <f t="shared" si="32"/>
        <v>0</v>
      </c>
      <c r="H55" s="21">
        <v>0</v>
      </c>
      <c r="I55" s="22">
        <f>ROUND(E55*H55,2)</f>
        <v>0</v>
      </c>
      <c r="J55" s="21">
        <v>11.2</v>
      </c>
      <c r="K55" s="22">
        <f>ROUND(E55*J55,2)</f>
        <v>1120</v>
      </c>
      <c r="L55" s="22">
        <v>21</v>
      </c>
      <c r="M55" s="22">
        <f>G55*(1+L55/100)</f>
        <v>0</v>
      </c>
      <c r="N55" s="22">
        <v>0</v>
      </c>
      <c r="O55" s="22">
        <f>ROUND(E55*N55,2)</f>
        <v>0</v>
      </c>
      <c r="P55" s="22">
        <v>0</v>
      </c>
      <c r="Q55" s="22">
        <f>ROUND(E55*P55,2)</f>
        <v>0</v>
      </c>
      <c r="R55" s="22" t="s">
        <v>38</v>
      </c>
      <c r="S55" s="22" t="s">
        <v>35</v>
      </c>
      <c r="T55" s="22">
        <v>0.04</v>
      </c>
      <c r="U55" s="23">
        <f>ROUND(E55*T55,2)</f>
        <v>4</v>
      </c>
      <c r="V55" s="22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 t="s">
        <v>36</v>
      </c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</row>
    <row r="56" spans="1:60" ht="22.5" outlineLevel="1">
      <c r="A56" s="41">
        <f>A55+1</f>
        <v>43</v>
      </c>
      <c r="B56" s="42" t="str">
        <f>CONCATENATE("PCM",A56)</f>
        <v>PCM43</v>
      </c>
      <c r="C56" s="19" t="s">
        <v>107</v>
      </c>
      <c r="D56" s="20" t="s">
        <v>44</v>
      </c>
      <c r="E56" s="55">
        <v>100</v>
      </c>
      <c r="F56" s="35"/>
      <c r="G56" s="36">
        <f t="shared" si="32"/>
        <v>0</v>
      </c>
      <c r="H56" s="21"/>
      <c r="I56" s="22"/>
      <c r="J56" s="21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3"/>
      <c r="V56" s="22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</row>
    <row r="57" spans="1:60" outlineLevel="1">
      <c r="A57" s="41">
        <f>A56+1</f>
        <v>44</v>
      </c>
      <c r="B57" s="42" t="str">
        <f t="shared" si="33"/>
        <v>PCM44</v>
      </c>
      <c r="C57" s="19" t="s">
        <v>89</v>
      </c>
      <c r="D57" s="20" t="s">
        <v>44</v>
      </c>
      <c r="E57" s="55">
        <v>16</v>
      </c>
      <c r="F57" s="35"/>
      <c r="G57" s="36">
        <f t="shared" si="32"/>
        <v>0</v>
      </c>
      <c r="H57" s="21">
        <v>2315.29</v>
      </c>
      <c r="I57" s="22">
        <f t="shared" ref="I57:I69" si="40">ROUND(E57*H57,2)</f>
        <v>37044.639999999999</v>
      </c>
      <c r="J57" s="21">
        <v>364.71</v>
      </c>
      <c r="K57" s="22">
        <f t="shared" ref="K57:K69" si="41">ROUND(E57*J57,2)</f>
        <v>5835.36</v>
      </c>
      <c r="L57" s="22">
        <v>21</v>
      </c>
      <c r="M57" s="22">
        <f t="shared" ref="M57:M69" si="42">G57*(1+L57/100)</f>
        <v>0</v>
      </c>
      <c r="N57" s="22">
        <v>2.5251399999999999</v>
      </c>
      <c r="O57" s="22">
        <f t="shared" ref="O57:O69" si="43">ROUND(E57*N57,2)</f>
        <v>40.4</v>
      </c>
      <c r="P57" s="22">
        <v>0</v>
      </c>
      <c r="Q57" s="22">
        <f t="shared" ref="Q57:Q69" si="44">ROUND(E57*P57,2)</f>
        <v>0</v>
      </c>
      <c r="R57" s="22" t="s">
        <v>38</v>
      </c>
      <c r="S57" s="22" t="s">
        <v>35</v>
      </c>
      <c r="T57" s="22">
        <v>0.98699999999999999</v>
      </c>
      <c r="U57" s="23">
        <f t="shared" ref="U57:U69" si="45">ROUND(E57*T57,2)</f>
        <v>15.79</v>
      </c>
      <c r="V57" s="22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 t="s">
        <v>36</v>
      </c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</row>
    <row r="58" spans="1:60" ht="22.5" outlineLevel="1">
      <c r="A58" s="41">
        <f t="shared" ref="A58:A76" si="46">A57+1</f>
        <v>45</v>
      </c>
      <c r="B58" s="42" t="str">
        <f t="shared" ref="B58:B65" si="47">CONCATENATE("PCM",A58)</f>
        <v>PCM45</v>
      </c>
      <c r="C58" s="19" t="s">
        <v>90</v>
      </c>
      <c r="D58" s="20" t="s">
        <v>44</v>
      </c>
      <c r="E58" s="55">
        <v>2</v>
      </c>
      <c r="F58" s="35"/>
      <c r="G58" s="36">
        <f t="shared" si="32"/>
        <v>0</v>
      </c>
      <c r="H58" s="21"/>
      <c r="I58" s="22"/>
      <c r="J58" s="21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3"/>
      <c r="V58" s="22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</row>
    <row r="59" spans="1:60" ht="22.5" outlineLevel="1">
      <c r="A59" s="41">
        <f t="shared" si="46"/>
        <v>46</v>
      </c>
      <c r="B59" s="42" t="str">
        <f t="shared" si="47"/>
        <v>PCM46</v>
      </c>
      <c r="C59" s="19" t="s">
        <v>83</v>
      </c>
      <c r="D59" s="20" t="s">
        <v>44</v>
      </c>
      <c r="E59" s="55">
        <v>0</v>
      </c>
      <c r="F59" s="35"/>
      <c r="G59" s="36">
        <f t="shared" si="32"/>
        <v>0</v>
      </c>
      <c r="H59" s="21"/>
      <c r="I59" s="22"/>
      <c r="J59" s="21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3"/>
      <c r="V59" s="22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 t="s">
        <v>36</v>
      </c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</row>
    <row r="60" spans="1:60" ht="22.5" outlineLevel="1">
      <c r="A60" s="41">
        <f t="shared" si="46"/>
        <v>47</v>
      </c>
      <c r="B60" s="42" t="str">
        <f t="shared" si="47"/>
        <v>PCM47</v>
      </c>
      <c r="C60" s="19" t="s">
        <v>84</v>
      </c>
      <c r="D60" s="20" t="s">
        <v>44</v>
      </c>
      <c r="E60" s="55">
        <v>0</v>
      </c>
      <c r="F60" s="35"/>
      <c r="G60" s="36">
        <f t="shared" si="32"/>
        <v>0</v>
      </c>
      <c r="H60" s="21"/>
      <c r="I60" s="22"/>
      <c r="J60" s="21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3"/>
      <c r="V60" s="22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 t="s">
        <v>36</v>
      </c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</row>
    <row r="61" spans="1:60" outlineLevel="1">
      <c r="A61" s="41">
        <f t="shared" si="46"/>
        <v>48</v>
      </c>
      <c r="B61" s="42" t="str">
        <f t="shared" si="47"/>
        <v>PCM48</v>
      </c>
      <c r="C61" s="19" t="s">
        <v>92</v>
      </c>
      <c r="D61" s="20" t="s">
        <v>44</v>
      </c>
      <c r="E61" s="55">
        <v>30</v>
      </c>
      <c r="F61" s="35"/>
      <c r="G61" s="36">
        <f t="shared" si="32"/>
        <v>0</v>
      </c>
      <c r="H61" s="21"/>
      <c r="I61" s="22"/>
      <c r="J61" s="21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3"/>
      <c r="V61" s="22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</row>
    <row r="62" spans="1:60" outlineLevel="1">
      <c r="A62" s="41">
        <f t="shared" si="46"/>
        <v>49</v>
      </c>
      <c r="B62" s="42" t="str">
        <f t="shared" si="47"/>
        <v>PCM49</v>
      </c>
      <c r="C62" s="19" t="s">
        <v>93</v>
      </c>
      <c r="D62" s="20" t="s">
        <v>44</v>
      </c>
      <c r="E62" s="55">
        <v>30</v>
      </c>
      <c r="F62" s="35"/>
      <c r="G62" s="36">
        <f t="shared" si="32"/>
        <v>0</v>
      </c>
      <c r="H62" s="21"/>
      <c r="I62" s="22"/>
      <c r="J62" s="21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3"/>
      <c r="V62" s="22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</row>
    <row r="63" spans="1:60" outlineLevel="1">
      <c r="A63" s="41">
        <f t="shared" si="46"/>
        <v>50</v>
      </c>
      <c r="B63" s="42" t="str">
        <f t="shared" ref="B63:B64" si="48">CONCATENATE("PCM",A63)</f>
        <v>PCM50</v>
      </c>
      <c r="C63" s="19" t="s">
        <v>104</v>
      </c>
      <c r="D63" s="20" t="s">
        <v>39</v>
      </c>
      <c r="E63" s="55">
        <v>50</v>
      </c>
      <c r="F63" s="35"/>
      <c r="G63" s="36">
        <f t="shared" si="32"/>
        <v>0</v>
      </c>
      <c r="H63" s="21"/>
      <c r="I63" s="22"/>
      <c r="J63" s="21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3"/>
      <c r="V63" s="22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</row>
    <row r="64" spans="1:60" outlineLevel="1">
      <c r="A64" s="41">
        <f t="shared" si="46"/>
        <v>51</v>
      </c>
      <c r="B64" s="42" t="str">
        <f t="shared" si="48"/>
        <v>PCM51</v>
      </c>
      <c r="C64" s="50" t="s">
        <v>67</v>
      </c>
      <c r="D64" s="20" t="s">
        <v>39</v>
      </c>
      <c r="E64" s="55">
        <v>100</v>
      </c>
      <c r="F64" s="35"/>
      <c r="G64" s="36">
        <f t="shared" si="32"/>
        <v>0</v>
      </c>
      <c r="H64" s="21">
        <v>363.66</v>
      </c>
      <c r="I64" s="22">
        <f t="shared" si="40"/>
        <v>36366</v>
      </c>
      <c r="J64" s="21">
        <v>261.33999999999997</v>
      </c>
      <c r="K64" s="22">
        <f t="shared" si="41"/>
        <v>26134</v>
      </c>
      <c r="L64" s="22">
        <v>21</v>
      </c>
      <c r="M64" s="22">
        <f t="shared" si="42"/>
        <v>0</v>
      </c>
      <c r="N64" s="22">
        <v>3.637E-2</v>
      </c>
      <c r="O64" s="22">
        <f t="shared" si="43"/>
        <v>3.64</v>
      </c>
      <c r="P64" s="22">
        <v>0</v>
      </c>
      <c r="Q64" s="22">
        <f t="shared" si="44"/>
        <v>0</v>
      </c>
      <c r="R64" s="22" t="s">
        <v>38</v>
      </c>
      <c r="S64" s="22" t="s">
        <v>35</v>
      </c>
      <c r="T64" s="22">
        <v>0.73399999999999999</v>
      </c>
      <c r="U64" s="23">
        <f t="shared" si="45"/>
        <v>73.400000000000006</v>
      </c>
      <c r="V64" s="22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 t="s">
        <v>36</v>
      </c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</row>
    <row r="65" spans="1:60" outlineLevel="1">
      <c r="A65" s="41">
        <f t="shared" si="46"/>
        <v>52</v>
      </c>
      <c r="B65" s="42" t="str">
        <f t="shared" si="47"/>
        <v>PCM52</v>
      </c>
      <c r="C65" s="50" t="s">
        <v>68</v>
      </c>
      <c r="D65" s="20" t="s">
        <v>39</v>
      </c>
      <c r="E65" s="55">
        <v>150</v>
      </c>
      <c r="F65" s="35"/>
      <c r="G65" s="36">
        <f t="shared" si="32"/>
        <v>0</v>
      </c>
      <c r="H65" s="21">
        <v>92.51</v>
      </c>
      <c r="I65" s="22">
        <f t="shared" si="40"/>
        <v>13876.5</v>
      </c>
      <c r="J65" s="21">
        <v>266.49</v>
      </c>
      <c r="K65" s="22">
        <f t="shared" si="41"/>
        <v>39973.5</v>
      </c>
      <c r="L65" s="22">
        <v>21</v>
      </c>
      <c r="M65" s="22">
        <f t="shared" si="42"/>
        <v>0</v>
      </c>
      <c r="N65" s="22">
        <v>4.8570000000000002E-2</v>
      </c>
      <c r="O65" s="22">
        <f t="shared" si="43"/>
        <v>7.29</v>
      </c>
      <c r="P65" s="22">
        <v>0</v>
      </c>
      <c r="Q65" s="22">
        <f t="shared" si="44"/>
        <v>0</v>
      </c>
      <c r="R65" s="22" t="s">
        <v>38</v>
      </c>
      <c r="S65" s="22" t="s">
        <v>35</v>
      </c>
      <c r="T65" s="22">
        <v>0.65</v>
      </c>
      <c r="U65" s="23">
        <f t="shared" si="45"/>
        <v>97.5</v>
      </c>
      <c r="V65" s="22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 t="s">
        <v>36</v>
      </c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</row>
    <row r="66" spans="1:60" outlineLevel="1">
      <c r="A66" s="41">
        <f t="shared" si="46"/>
        <v>53</v>
      </c>
      <c r="B66" s="42" t="str">
        <f t="shared" ref="B66:B70" si="49">CONCATENATE("PCM",A66)</f>
        <v>PCM53</v>
      </c>
      <c r="C66" s="50" t="s">
        <v>95</v>
      </c>
      <c r="D66" s="20" t="s">
        <v>44</v>
      </c>
      <c r="E66" s="55">
        <v>1</v>
      </c>
      <c r="F66" s="35"/>
      <c r="G66" s="36">
        <f t="shared" si="32"/>
        <v>0</v>
      </c>
      <c r="H66" s="21"/>
      <c r="I66" s="22"/>
      <c r="J66" s="21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3"/>
      <c r="V66" s="22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</row>
    <row r="67" spans="1:60" outlineLevel="1">
      <c r="A67" s="41">
        <f t="shared" si="46"/>
        <v>54</v>
      </c>
      <c r="B67" s="42" t="str">
        <f t="shared" si="49"/>
        <v>PCM54</v>
      </c>
      <c r="C67" s="19" t="s">
        <v>94</v>
      </c>
      <c r="D67" s="20" t="s">
        <v>39</v>
      </c>
      <c r="E67" s="55">
        <v>250</v>
      </c>
      <c r="F67" s="35"/>
      <c r="G67" s="36">
        <f t="shared" si="32"/>
        <v>0</v>
      </c>
      <c r="H67" s="21"/>
      <c r="I67" s="22"/>
      <c r="J67" s="21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3"/>
      <c r="V67" s="22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</row>
    <row r="68" spans="1:60" outlineLevel="1">
      <c r="A68" s="41">
        <f t="shared" si="46"/>
        <v>55</v>
      </c>
      <c r="B68" s="42" t="str">
        <f t="shared" si="49"/>
        <v>PCM55</v>
      </c>
      <c r="C68" s="50" t="s">
        <v>66</v>
      </c>
      <c r="D68" s="20" t="s">
        <v>65</v>
      </c>
      <c r="E68" s="55">
        <v>1</v>
      </c>
      <c r="F68" s="35"/>
      <c r="G68" s="36">
        <f t="shared" si="32"/>
        <v>0</v>
      </c>
      <c r="H68" s="21">
        <v>92.51</v>
      </c>
      <c r="I68" s="22">
        <f t="shared" si="40"/>
        <v>92.51</v>
      </c>
      <c r="J68" s="21">
        <v>266.49</v>
      </c>
      <c r="K68" s="22">
        <f t="shared" si="41"/>
        <v>266.49</v>
      </c>
      <c r="L68" s="22">
        <v>21</v>
      </c>
      <c r="M68" s="22">
        <f t="shared" si="42"/>
        <v>0</v>
      </c>
      <c r="N68" s="22">
        <v>4.8570000000000002E-2</v>
      </c>
      <c r="O68" s="22">
        <f t="shared" si="43"/>
        <v>0.05</v>
      </c>
      <c r="P68" s="22">
        <v>0</v>
      </c>
      <c r="Q68" s="22">
        <f t="shared" si="44"/>
        <v>0</v>
      </c>
      <c r="R68" s="22" t="s">
        <v>38</v>
      </c>
      <c r="S68" s="22" t="s">
        <v>35</v>
      </c>
      <c r="T68" s="22">
        <v>0.65</v>
      </c>
      <c r="U68" s="23">
        <f t="shared" si="45"/>
        <v>0.65</v>
      </c>
      <c r="V68" s="22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 t="s">
        <v>36</v>
      </c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</row>
    <row r="69" spans="1:60" outlineLevel="1">
      <c r="A69" s="41">
        <f t="shared" si="46"/>
        <v>56</v>
      </c>
      <c r="B69" s="42" t="str">
        <f t="shared" si="49"/>
        <v>PCM56</v>
      </c>
      <c r="C69" s="50" t="s">
        <v>69</v>
      </c>
      <c r="D69" s="20" t="s">
        <v>44</v>
      </c>
      <c r="E69" s="55">
        <v>30</v>
      </c>
      <c r="F69" s="35"/>
      <c r="G69" s="36">
        <f t="shared" si="32"/>
        <v>0</v>
      </c>
      <c r="H69" s="21">
        <v>363.66</v>
      </c>
      <c r="I69" s="22">
        <f t="shared" si="40"/>
        <v>10909.8</v>
      </c>
      <c r="J69" s="21">
        <v>261.33999999999997</v>
      </c>
      <c r="K69" s="22">
        <f t="shared" si="41"/>
        <v>7840.2</v>
      </c>
      <c r="L69" s="22">
        <v>21</v>
      </c>
      <c r="M69" s="22">
        <f t="shared" si="42"/>
        <v>0</v>
      </c>
      <c r="N69" s="22">
        <v>3.637E-2</v>
      </c>
      <c r="O69" s="22">
        <f t="shared" si="43"/>
        <v>1.0900000000000001</v>
      </c>
      <c r="P69" s="22">
        <v>0</v>
      </c>
      <c r="Q69" s="22">
        <f t="shared" si="44"/>
        <v>0</v>
      </c>
      <c r="R69" s="22" t="s">
        <v>38</v>
      </c>
      <c r="S69" s="22" t="s">
        <v>35</v>
      </c>
      <c r="T69" s="22">
        <v>0.73399999999999999</v>
      </c>
      <c r="U69" s="23">
        <f t="shared" si="45"/>
        <v>22.02</v>
      </c>
      <c r="V69" s="22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 t="s">
        <v>36</v>
      </c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</row>
    <row r="70" spans="1:60" ht="33.75" outlineLevel="1">
      <c r="A70" s="41">
        <f t="shared" si="46"/>
        <v>57</v>
      </c>
      <c r="B70" s="42" t="str">
        <f t="shared" si="49"/>
        <v>PCM57</v>
      </c>
      <c r="C70" s="50" t="s">
        <v>70</v>
      </c>
      <c r="D70" s="20" t="s">
        <v>44</v>
      </c>
      <c r="E70" s="55">
        <v>5</v>
      </c>
      <c r="F70" s="35"/>
      <c r="G70" s="36">
        <f t="shared" si="32"/>
        <v>0</v>
      </c>
      <c r="H70" s="21"/>
      <c r="I70" s="22"/>
      <c r="J70" s="21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3"/>
      <c r="V70" s="22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</row>
    <row r="71" spans="1:60" ht="33.75" outlineLevel="1">
      <c r="A71" s="41">
        <f t="shared" si="46"/>
        <v>58</v>
      </c>
      <c r="B71" s="42" t="str">
        <f t="shared" ref="B71:B76" si="50">CONCATENATE("PCM",A71)</f>
        <v>PCM58</v>
      </c>
      <c r="C71" s="50" t="s">
        <v>96</v>
      </c>
      <c r="D71" s="20" t="s">
        <v>71</v>
      </c>
      <c r="E71" s="55">
        <v>40</v>
      </c>
      <c r="F71" s="35"/>
      <c r="G71" s="36">
        <f t="shared" si="32"/>
        <v>0</v>
      </c>
      <c r="H71" s="21"/>
      <c r="I71" s="22"/>
      <c r="J71" s="21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3"/>
      <c r="V71" s="22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</row>
    <row r="72" spans="1:60" outlineLevel="1">
      <c r="A72" s="41">
        <f t="shared" si="46"/>
        <v>59</v>
      </c>
      <c r="B72" s="42" t="str">
        <f t="shared" si="50"/>
        <v>PCM59</v>
      </c>
      <c r="C72" s="50" t="s">
        <v>97</v>
      </c>
      <c r="D72" s="20" t="s">
        <v>44</v>
      </c>
      <c r="E72" s="55">
        <v>20</v>
      </c>
      <c r="F72" s="35"/>
      <c r="G72" s="36">
        <f t="shared" si="32"/>
        <v>0</v>
      </c>
      <c r="H72" s="21"/>
      <c r="I72" s="22"/>
      <c r="J72" s="21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3"/>
      <c r="V72" s="22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</row>
    <row r="73" spans="1:60" ht="22.5" outlineLevel="1">
      <c r="A73" s="41">
        <f t="shared" si="46"/>
        <v>60</v>
      </c>
      <c r="B73" s="42" t="str">
        <f t="shared" si="50"/>
        <v>PCM60</v>
      </c>
      <c r="C73" s="50" t="s">
        <v>98</v>
      </c>
      <c r="D73" s="20" t="s">
        <v>39</v>
      </c>
      <c r="E73" s="55">
        <v>250</v>
      </c>
      <c r="F73" s="35"/>
      <c r="G73" s="36">
        <f t="shared" si="32"/>
        <v>0</v>
      </c>
      <c r="H73" s="21"/>
      <c r="I73" s="22"/>
      <c r="J73" s="21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3"/>
      <c r="V73" s="22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</row>
    <row r="74" spans="1:60" outlineLevel="1">
      <c r="A74" s="41">
        <f t="shared" si="46"/>
        <v>61</v>
      </c>
      <c r="B74" s="42" t="str">
        <f t="shared" si="50"/>
        <v>PCM61</v>
      </c>
      <c r="C74" s="50" t="s">
        <v>99</v>
      </c>
      <c r="D74" s="20" t="s">
        <v>44</v>
      </c>
      <c r="E74" s="55">
        <v>64</v>
      </c>
      <c r="F74" s="35"/>
      <c r="G74" s="36">
        <f t="shared" si="32"/>
        <v>0</v>
      </c>
      <c r="H74" s="21"/>
      <c r="I74" s="22"/>
      <c r="J74" s="21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3"/>
      <c r="V74" s="22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</row>
    <row r="75" spans="1:60" ht="22.5" outlineLevel="1">
      <c r="A75" s="41">
        <f t="shared" si="46"/>
        <v>62</v>
      </c>
      <c r="B75" s="42" t="str">
        <f t="shared" si="50"/>
        <v>PCM62</v>
      </c>
      <c r="C75" s="50" t="s">
        <v>103</v>
      </c>
      <c r="D75" s="20" t="s">
        <v>100</v>
      </c>
      <c r="E75" s="55">
        <v>1</v>
      </c>
      <c r="F75" s="35"/>
      <c r="G75" s="36">
        <f t="shared" si="32"/>
        <v>0</v>
      </c>
      <c r="H75" s="21"/>
      <c r="I75" s="22"/>
      <c r="J75" s="21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3"/>
      <c r="V75" s="22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</row>
    <row r="76" spans="1:60" outlineLevel="1">
      <c r="A76" s="41">
        <f t="shared" si="46"/>
        <v>63</v>
      </c>
      <c r="B76" s="42" t="str">
        <f t="shared" si="50"/>
        <v>PCM63</v>
      </c>
      <c r="C76" s="50" t="s">
        <v>101</v>
      </c>
      <c r="D76" s="20" t="s">
        <v>102</v>
      </c>
      <c r="E76" s="55">
        <v>150</v>
      </c>
      <c r="F76" s="35"/>
      <c r="G76" s="36">
        <f t="shared" si="32"/>
        <v>0</v>
      </c>
      <c r="H76" s="21"/>
      <c r="I76" s="22"/>
      <c r="J76" s="21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3"/>
      <c r="V76" s="22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</row>
    <row r="77" spans="1:60">
      <c r="A77" s="39" t="s">
        <v>32</v>
      </c>
      <c r="B77" s="46">
        <v>5</v>
      </c>
      <c r="C77" s="47" t="s">
        <v>64</v>
      </c>
      <c r="D77" s="48"/>
      <c r="E77" s="49"/>
      <c r="F77" s="49"/>
      <c r="G77" s="49">
        <f>SUM(G78:G90)</f>
        <v>0</v>
      </c>
      <c r="H77" s="25"/>
      <c r="I77" s="25">
        <f>SUM(I78:I90)</f>
        <v>15648.88</v>
      </c>
      <c r="J77" s="25"/>
      <c r="K77" s="25">
        <f>SUM(K78:K90)</f>
        <v>591.12</v>
      </c>
      <c r="L77" s="25"/>
      <c r="M77" s="25">
        <f>SUM(M78:M90)</f>
        <v>0</v>
      </c>
      <c r="N77" s="25"/>
      <c r="O77" s="25">
        <f>SUM(O78:O90)</f>
        <v>0.76</v>
      </c>
      <c r="P77" s="25"/>
      <c r="Q77" s="25">
        <f>SUM(Q78:Q90)</f>
        <v>0</v>
      </c>
      <c r="R77" s="25"/>
      <c r="S77" s="25"/>
      <c r="T77" s="25"/>
      <c r="U77" s="26">
        <f>SUM(U78:U90)</f>
        <v>1.97</v>
      </c>
      <c r="V77" s="25"/>
      <c r="AG77" s="8" t="s">
        <v>33</v>
      </c>
    </row>
    <row r="78" spans="1:60" outlineLevel="1">
      <c r="A78" s="41">
        <f>A76+1</f>
        <v>64</v>
      </c>
      <c r="B78" s="42" t="str">
        <f>CONCATENATE("PCO",A78)</f>
        <v>PCO64</v>
      </c>
      <c r="C78" s="19" t="s">
        <v>50</v>
      </c>
      <c r="D78" s="20" t="s">
        <v>51</v>
      </c>
      <c r="E78" s="55">
        <v>8</v>
      </c>
      <c r="F78" s="35"/>
      <c r="G78" s="36">
        <f>ROUND(E78*F78,2)</f>
        <v>0</v>
      </c>
      <c r="H78" s="21">
        <v>1310.55</v>
      </c>
      <c r="I78" s="22">
        <f>ROUND(E78*H78,2)</f>
        <v>10484.4</v>
      </c>
      <c r="J78" s="21">
        <v>67.45</v>
      </c>
      <c r="K78" s="22">
        <f>ROUND(E78*J78,2)</f>
        <v>539.6</v>
      </c>
      <c r="L78" s="22">
        <v>21</v>
      </c>
      <c r="M78" s="22">
        <f>G78*(1+L78/100)</f>
        <v>0</v>
      </c>
      <c r="N78" s="22">
        <v>9.3450000000000005E-2</v>
      </c>
      <c r="O78" s="22">
        <f>ROUND(E78*N78,2)</f>
        <v>0.75</v>
      </c>
      <c r="P78" s="22">
        <v>0</v>
      </c>
      <c r="Q78" s="22">
        <f>ROUND(E78*P78,2)</f>
        <v>0</v>
      </c>
      <c r="R78" s="22" t="s">
        <v>34</v>
      </c>
      <c r="S78" s="22" t="s">
        <v>35</v>
      </c>
      <c r="T78" s="22">
        <v>0.22581999999999999</v>
      </c>
      <c r="U78" s="23">
        <f>ROUND(E78*T78,2)</f>
        <v>1.81</v>
      </c>
      <c r="V78" s="22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 t="s">
        <v>36</v>
      </c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</row>
    <row r="79" spans="1:60" outlineLevel="1">
      <c r="A79" s="41">
        <f t="shared" ref="A79:A90" si="51">A78+1</f>
        <v>65</v>
      </c>
      <c r="B79" s="42" t="str">
        <f t="shared" ref="B79:B90" si="52">CONCATENATE("PCO",A79)</f>
        <v>PCO65</v>
      </c>
      <c r="C79" s="19" t="s">
        <v>52</v>
      </c>
      <c r="D79" s="20" t="s">
        <v>51</v>
      </c>
      <c r="E79" s="55">
        <v>0</v>
      </c>
      <c r="F79" s="35"/>
      <c r="G79" s="36">
        <f t="shared" ref="G79:G90" si="53">ROUND(E79*F79,2)</f>
        <v>0</v>
      </c>
      <c r="H79" s="21">
        <v>817.91</v>
      </c>
      <c r="I79" s="22">
        <f>ROUND(E79*H79,2)</f>
        <v>0</v>
      </c>
      <c r="J79" s="21">
        <v>16.09</v>
      </c>
      <c r="K79" s="22">
        <f>ROUND(E79*J79,2)</f>
        <v>0</v>
      </c>
      <c r="L79" s="22">
        <v>21</v>
      </c>
      <c r="M79" s="22">
        <f>G79*(1+L79/100)</f>
        <v>0</v>
      </c>
      <c r="N79" s="22">
        <v>6.5599999999999999E-3</v>
      </c>
      <c r="O79" s="22">
        <f>ROUND(E79*N79,2)</f>
        <v>0</v>
      </c>
      <c r="P79" s="22">
        <v>0</v>
      </c>
      <c r="Q79" s="22">
        <f>ROUND(E79*P79,2)</f>
        <v>0</v>
      </c>
      <c r="R79" s="22" t="s">
        <v>34</v>
      </c>
      <c r="S79" s="22" t="s">
        <v>35</v>
      </c>
      <c r="T79" s="22">
        <v>0.05</v>
      </c>
      <c r="U79" s="23">
        <f>ROUND(E79*T79,2)</f>
        <v>0</v>
      </c>
      <c r="V79" s="22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 t="s">
        <v>36</v>
      </c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</row>
    <row r="80" spans="1:60" outlineLevel="1">
      <c r="A80" s="41">
        <f t="shared" si="51"/>
        <v>66</v>
      </c>
      <c r="B80" s="42" t="str">
        <f t="shared" si="52"/>
        <v>PCO66</v>
      </c>
      <c r="C80" s="19" t="s">
        <v>53</v>
      </c>
      <c r="D80" s="20" t="s">
        <v>51</v>
      </c>
      <c r="E80" s="55">
        <v>8</v>
      </c>
      <c r="F80" s="35"/>
      <c r="G80" s="36">
        <f t="shared" si="53"/>
        <v>0</v>
      </c>
      <c r="H80" s="21">
        <v>645.55999999999995</v>
      </c>
      <c r="I80" s="22">
        <f>ROUND(E80*H80,2)</f>
        <v>5164.4799999999996</v>
      </c>
      <c r="J80" s="21">
        <v>6.44</v>
      </c>
      <c r="K80" s="22">
        <f>ROUND(E80*J80,2)</f>
        <v>51.52</v>
      </c>
      <c r="L80" s="22">
        <v>21</v>
      </c>
      <c r="M80" s="22">
        <f>G80*(1+L80/100)</f>
        <v>0</v>
      </c>
      <c r="N80" s="22">
        <v>1.2600000000000001E-3</v>
      </c>
      <c r="O80" s="22">
        <f>ROUND(E80*N80,2)</f>
        <v>0.01</v>
      </c>
      <c r="P80" s="22">
        <v>0</v>
      </c>
      <c r="Q80" s="22">
        <f>ROUND(E80*P80,2)</f>
        <v>0</v>
      </c>
      <c r="R80" s="22" t="s">
        <v>34</v>
      </c>
      <c r="S80" s="22" t="s">
        <v>35</v>
      </c>
      <c r="T80" s="22">
        <v>0.02</v>
      </c>
      <c r="U80" s="23">
        <f>ROUND(E80*T80,2)</f>
        <v>0.16</v>
      </c>
      <c r="V80" s="22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 t="s">
        <v>36</v>
      </c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</row>
    <row r="81" spans="1:60" outlineLevel="1">
      <c r="A81" s="41">
        <f t="shared" si="51"/>
        <v>67</v>
      </c>
      <c r="B81" s="42" t="str">
        <f t="shared" si="52"/>
        <v>PCO67</v>
      </c>
      <c r="C81" s="19" t="s">
        <v>54</v>
      </c>
      <c r="D81" s="20" t="s">
        <v>51</v>
      </c>
      <c r="E81" s="55">
        <v>8</v>
      </c>
      <c r="F81" s="35"/>
      <c r="G81" s="36">
        <f t="shared" si="53"/>
        <v>0</v>
      </c>
      <c r="H81" s="21"/>
      <c r="I81" s="22"/>
      <c r="J81" s="21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3"/>
      <c r="V81" s="22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 t="s">
        <v>36</v>
      </c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</row>
    <row r="82" spans="1:60" outlineLevel="1">
      <c r="A82" s="41">
        <f t="shared" si="51"/>
        <v>68</v>
      </c>
      <c r="B82" s="42" t="str">
        <f t="shared" si="52"/>
        <v>PCO68</v>
      </c>
      <c r="C82" s="19" t="s">
        <v>55</v>
      </c>
      <c r="D82" s="20" t="s">
        <v>51</v>
      </c>
      <c r="E82" s="55">
        <v>8</v>
      </c>
      <c r="F82" s="35"/>
      <c r="G82" s="36">
        <f t="shared" si="53"/>
        <v>0</v>
      </c>
      <c r="H82" s="21"/>
      <c r="I82" s="22"/>
      <c r="J82" s="21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3"/>
      <c r="V82" s="22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 t="s">
        <v>36</v>
      </c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4"/>
      <c r="AS82" s="24"/>
      <c r="AT82" s="24"/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</row>
    <row r="83" spans="1:60" outlineLevel="1">
      <c r="A83" s="41">
        <f t="shared" si="51"/>
        <v>69</v>
      </c>
      <c r="B83" s="42" t="str">
        <f t="shared" si="52"/>
        <v>PCO69</v>
      </c>
      <c r="C83" s="19" t="s">
        <v>56</v>
      </c>
      <c r="D83" s="20" t="s">
        <v>51</v>
      </c>
      <c r="E83" s="55">
        <v>8</v>
      </c>
      <c r="F83" s="35"/>
      <c r="G83" s="36">
        <f t="shared" si="53"/>
        <v>0</v>
      </c>
      <c r="H83" s="21"/>
      <c r="I83" s="22"/>
      <c r="J83" s="21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3"/>
      <c r="V83" s="22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4"/>
      <c r="AS83" s="24"/>
      <c r="AT83" s="24"/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</row>
    <row r="84" spans="1:60" outlineLevel="1">
      <c r="A84" s="41">
        <f t="shared" si="51"/>
        <v>70</v>
      </c>
      <c r="B84" s="42" t="str">
        <f t="shared" si="52"/>
        <v>PCO70</v>
      </c>
      <c r="C84" s="19" t="s">
        <v>57</v>
      </c>
      <c r="D84" s="20" t="s">
        <v>51</v>
      </c>
      <c r="E84" s="55">
        <v>8</v>
      </c>
      <c r="F84" s="35"/>
      <c r="G84" s="36">
        <f t="shared" si="53"/>
        <v>0</v>
      </c>
      <c r="H84" s="21"/>
      <c r="I84" s="22"/>
      <c r="J84" s="21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3"/>
      <c r="V84" s="22"/>
      <c r="W84" s="24"/>
      <c r="X84" s="24"/>
      <c r="Y84" s="24"/>
      <c r="Z84" s="24"/>
      <c r="AA84" s="24"/>
      <c r="AB84" s="24"/>
      <c r="AC84" s="24"/>
      <c r="AD84" s="24"/>
      <c r="AE84" s="24"/>
      <c r="AF84" s="24"/>
      <c r="AG84" s="24"/>
      <c r="AH84" s="24"/>
      <c r="AI84" s="24"/>
      <c r="AJ84" s="24"/>
      <c r="AK84" s="24"/>
      <c r="AL84" s="24"/>
      <c r="AM84" s="24"/>
      <c r="AN84" s="24"/>
      <c r="AO84" s="24"/>
      <c r="AP84" s="24"/>
      <c r="AQ84" s="24"/>
      <c r="AR84" s="24"/>
      <c r="AS84" s="24"/>
      <c r="AT84" s="24"/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</row>
    <row r="85" spans="1:60" outlineLevel="1">
      <c r="A85" s="41">
        <f t="shared" si="51"/>
        <v>71</v>
      </c>
      <c r="B85" s="42" t="str">
        <f t="shared" si="52"/>
        <v>PCO71</v>
      </c>
      <c r="C85" s="19" t="s">
        <v>58</v>
      </c>
      <c r="D85" s="20" t="s">
        <v>51</v>
      </c>
      <c r="E85" s="55">
        <v>16</v>
      </c>
      <c r="F85" s="35"/>
      <c r="G85" s="36">
        <f t="shared" si="53"/>
        <v>0</v>
      </c>
      <c r="H85" s="21"/>
      <c r="I85" s="22"/>
      <c r="J85" s="21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3"/>
      <c r="V85" s="22"/>
      <c r="W85" s="24"/>
      <c r="X85" s="24"/>
      <c r="Y85" s="24"/>
      <c r="Z85" s="24"/>
      <c r="AA85" s="24"/>
      <c r="AB85" s="24"/>
      <c r="AC85" s="24"/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/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</row>
    <row r="86" spans="1:60" outlineLevel="1">
      <c r="A86" s="41">
        <f t="shared" si="51"/>
        <v>72</v>
      </c>
      <c r="B86" s="42" t="str">
        <f t="shared" si="52"/>
        <v>PCO72</v>
      </c>
      <c r="C86" s="19" t="s">
        <v>59</v>
      </c>
      <c r="D86" s="20" t="s">
        <v>51</v>
      </c>
      <c r="E86" s="55">
        <v>0</v>
      </c>
      <c r="F86" s="35"/>
      <c r="G86" s="36">
        <f t="shared" si="53"/>
        <v>0</v>
      </c>
      <c r="H86" s="21"/>
      <c r="I86" s="22"/>
      <c r="J86" s="21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3"/>
      <c r="V86" s="22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4"/>
      <c r="AS86" s="24"/>
      <c r="AT86" s="24"/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</row>
    <row r="87" spans="1:60" outlineLevel="1">
      <c r="A87" s="41">
        <f t="shared" si="51"/>
        <v>73</v>
      </c>
      <c r="B87" s="42" t="str">
        <f t="shared" si="52"/>
        <v>PCO73</v>
      </c>
      <c r="C87" s="19" t="s">
        <v>60</v>
      </c>
      <c r="D87" s="20" t="s">
        <v>51</v>
      </c>
      <c r="E87" s="55">
        <v>8</v>
      </c>
      <c r="F87" s="35"/>
      <c r="G87" s="36">
        <f t="shared" si="53"/>
        <v>0</v>
      </c>
      <c r="H87" s="21"/>
      <c r="I87" s="22"/>
      <c r="J87" s="21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3"/>
      <c r="V87" s="22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4"/>
      <c r="AJ87" s="24"/>
      <c r="AK87" s="24"/>
      <c r="AL87" s="24"/>
      <c r="AM87" s="24"/>
      <c r="AN87" s="24"/>
      <c r="AO87" s="24"/>
      <c r="AP87" s="24"/>
      <c r="AQ87" s="24"/>
      <c r="AR87" s="24"/>
      <c r="AS87" s="24"/>
      <c r="AT87" s="24"/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</row>
    <row r="88" spans="1:60" ht="22.5" outlineLevel="1">
      <c r="A88" s="41">
        <f t="shared" si="51"/>
        <v>74</v>
      </c>
      <c r="B88" s="42" t="str">
        <f t="shared" si="52"/>
        <v>PCO74</v>
      </c>
      <c r="C88" s="19" t="s">
        <v>61</v>
      </c>
      <c r="D88" s="20" t="s">
        <v>51</v>
      </c>
      <c r="E88" s="55">
        <v>8</v>
      </c>
      <c r="F88" s="35"/>
      <c r="G88" s="36">
        <f t="shared" si="53"/>
        <v>0</v>
      </c>
      <c r="H88" s="21"/>
      <c r="I88" s="22"/>
      <c r="J88" s="21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3"/>
      <c r="V88" s="22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</row>
    <row r="89" spans="1:60" outlineLevel="1">
      <c r="A89" s="41">
        <f t="shared" si="51"/>
        <v>75</v>
      </c>
      <c r="B89" s="42" t="str">
        <f t="shared" si="52"/>
        <v>PCO75</v>
      </c>
      <c r="C89" s="19" t="s">
        <v>62</v>
      </c>
      <c r="D89" s="20" t="s">
        <v>51</v>
      </c>
      <c r="E89" s="55">
        <v>8</v>
      </c>
      <c r="F89" s="35"/>
      <c r="G89" s="36">
        <f t="shared" si="53"/>
        <v>0</v>
      </c>
      <c r="H89" s="21"/>
      <c r="I89" s="22"/>
      <c r="J89" s="21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3"/>
      <c r="V89" s="22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4"/>
      <c r="AR89" s="24"/>
      <c r="AS89" s="24"/>
      <c r="AT89" s="24"/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</row>
    <row r="90" spans="1:60" outlineLevel="1">
      <c r="A90" s="41">
        <f t="shared" si="51"/>
        <v>76</v>
      </c>
      <c r="B90" s="42" t="str">
        <f t="shared" si="52"/>
        <v>PCO76</v>
      </c>
      <c r="C90" s="19" t="s">
        <v>63</v>
      </c>
      <c r="D90" s="20" t="s">
        <v>51</v>
      </c>
      <c r="E90" s="55">
        <v>8</v>
      </c>
      <c r="F90" s="35"/>
      <c r="G90" s="36">
        <f t="shared" si="53"/>
        <v>0</v>
      </c>
      <c r="H90" s="21"/>
      <c r="I90" s="22"/>
      <c r="J90" s="21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3"/>
      <c r="V90" s="22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 t="s">
        <v>36</v>
      </c>
      <c r="AH90" s="24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</row>
    <row r="91" spans="1:60">
      <c r="A91" s="28"/>
      <c r="B91" s="29" t="s">
        <v>4</v>
      </c>
      <c r="C91" s="30" t="s">
        <v>40</v>
      </c>
      <c r="D91" s="31"/>
      <c r="E91" s="31"/>
      <c r="F91" s="31"/>
      <c r="G91" s="37">
        <f>G8+G21+G34+G51+G77</f>
        <v>0</v>
      </c>
      <c r="AF91" s="8">
        <f>SUMIF(L8:L69,#REF!,G8:G69)</f>
        <v>0</v>
      </c>
      <c r="AG91" s="8" t="s">
        <v>41</v>
      </c>
    </row>
    <row r="92" spans="1:60">
      <c r="B92" s="9" t="s">
        <v>40</v>
      </c>
      <c r="C92" s="27" t="s">
        <v>40</v>
      </c>
    </row>
    <row r="93" spans="1:60" s="64" customFormat="1">
      <c r="A93" s="58" t="s">
        <v>109</v>
      </c>
      <c r="B93" s="59"/>
      <c r="C93" s="60"/>
      <c r="D93" s="60"/>
      <c r="E93" s="61"/>
      <c r="F93" s="62"/>
      <c r="G93" s="62"/>
      <c r="H93" s="63"/>
    </row>
    <row r="94" spans="1:60" s="64" customFormat="1">
      <c r="A94" s="65" t="s">
        <v>110</v>
      </c>
      <c r="B94" s="59"/>
      <c r="C94" s="60"/>
      <c r="D94" s="60"/>
      <c r="E94" s="61"/>
      <c r="F94" s="62"/>
      <c r="G94" s="62"/>
      <c r="H94" s="63"/>
    </row>
    <row r="95" spans="1:60" s="64" customFormat="1">
      <c r="A95" s="66" t="s">
        <v>111</v>
      </c>
      <c r="B95" s="59"/>
      <c r="C95" s="60"/>
      <c r="D95" s="60"/>
      <c r="E95" s="61"/>
      <c r="F95" s="62"/>
      <c r="G95" s="62"/>
      <c r="H95" s="63"/>
    </row>
    <row r="96" spans="1:60" s="64" customFormat="1">
      <c r="A96" s="67" t="s">
        <v>112</v>
      </c>
      <c r="B96" s="59"/>
      <c r="C96" s="60"/>
      <c r="D96" s="60"/>
      <c r="E96" s="61"/>
      <c r="F96" s="62"/>
      <c r="G96" s="62"/>
      <c r="H96" s="63"/>
    </row>
    <row r="97" spans="1:8" s="64" customFormat="1">
      <c r="A97" s="67" t="s">
        <v>113</v>
      </c>
      <c r="B97" s="59"/>
      <c r="C97" s="60"/>
      <c r="D97" s="60"/>
      <c r="E97" s="61"/>
      <c r="F97" s="62"/>
      <c r="G97" s="62"/>
      <c r="H97" s="63"/>
    </row>
    <row r="98" spans="1:8" s="64" customFormat="1">
      <c r="A98" s="67" t="s">
        <v>114</v>
      </c>
      <c r="B98" s="59"/>
      <c r="C98" s="60"/>
      <c r="D98" s="60"/>
      <c r="E98" s="61"/>
      <c r="F98" s="62"/>
      <c r="G98" s="62"/>
      <c r="H98" s="63"/>
    </row>
    <row r="99" spans="1:8" s="64" customFormat="1">
      <c r="A99" s="68" t="s">
        <v>115</v>
      </c>
      <c r="B99" s="59"/>
      <c r="C99" s="60"/>
      <c r="D99" s="60"/>
      <c r="E99" s="61"/>
      <c r="F99" s="62"/>
      <c r="G99" s="62"/>
      <c r="H99" s="63"/>
    </row>
    <row r="100" spans="1:8" s="64" customFormat="1">
      <c r="A100" s="65" t="s">
        <v>116</v>
      </c>
      <c r="B100" s="59"/>
      <c r="C100" s="60"/>
      <c r="D100" s="60"/>
      <c r="E100" s="61"/>
      <c r="F100" s="62"/>
      <c r="G100" s="62"/>
      <c r="H100" s="63"/>
    </row>
    <row r="101" spans="1:8" s="64" customFormat="1">
      <c r="A101" s="65" t="s">
        <v>117</v>
      </c>
      <c r="B101" s="59"/>
      <c r="C101" s="60"/>
      <c r="D101" s="60"/>
      <c r="E101" s="61"/>
      <c r="F101" s="62"/>
      <c r="G101" s="62"/>
      <c r="H101" s="63"/>
    </row>
    <row r="102" spans="1:8" s="64" customFormat="1">
      <c r="A102" s="65" t="s">
        <v>118</v>
      </c>
      <c r="B102" s="59"/>
      <c r="C102" s="60"/>
      <c r="D102" s="60"/>
      <c r="E102" s="61"/>
      <c r="F102" s="62"/>
      <c r="G102" s="62"/>
      <c r="H102" s="63"/>
    </row>
    <row r="103" spans="1:8" s="64" customFormat="1">
      <c r="A103" s="65" t="s">
        <v>119</v>
      </c>
      <c r="B103" s="59"/>
      <c r="C103" s="60"/>
      <c r="D103" s="60"/>
      <c r="E103" s="61"/>
      <c r="F103" s="62"/>
      <c r="G103" s="62"/>
      <c r="H103" s="63"/>
    </row>
    <row r="104" spans="1:8" s="64" customFormat="1">
      <c r="A104" s="65" t="s">
        <v>120</v>
      </c>
      <c r="B104" s="59"/>
      <c r="C104" s="60"/>
      <c r="D104" s="60"/>
      <c r="E104" s="61"/>
      <c r="F104" s="62"/>
      <c r="G104" s="62"/>
      <c r="H104" s="63"/>
    </row>
    <row r="105" spans="1:8" s="64" customFormat="1">
      <c r="A105" s="69" t="s">
        <v>121</v>
      </c>
      <c r="B105" s="59"/>
      <c r="C105" s="60"/>
      <c r="D105" s="60"/>
      <c r="E105" s="61"/>
      <c r="F105" s="62"/>
      <c r="G105" s="62"/>
      <c r="H105" s="63"/>
    </row>
    <row r="106" spans="1:8" s="64" customFormat="1">
      <c r="A106" s="70" t="s">
        <v>122</v>
      </c>
      <c r="B106" s="59"/>
      <c r="C106" s="60"/>
      <c r="D106" s="60"/>
      <c r="E106" s="61"/>
      <c r="F106" s="62"/>
      <c r="G106" s="62"/>
      <c r="H106" s="63"/>
    </row>
    <row r="107" spans="1:8" s="64" customFormat="1">
      <c r="A107" s="67" t="s">
        <v>123</v>
      </c>
      <c r="B107" s="59"/>
      <c r="C107" s="60"/>
      <c r="D107" s="60"/>
      <c r="E107" s="61"/>
      <c r="F107" s="62"/>
      <c r="G107" s="62"/>
      <c r="H107" s="63"/>
    </row>
    <row r="108" spans="1:8" s="64" customFormat="1">
      <c r="A108" s="67" t="s">
        <v>124</v>
      </c>
      <c r="B108" s="59"/>
      <c r="C108" s="60"/>
      <c r="D108" s="60"/>
      <c r="E108" s="61"/>
      <c r="F108" s="62"/>
      <c r="G108" s="62"/>
      <c r="H108" s="63"/>
    </row>
    <row r="109" spans="1:8">
      <c r="B109" s="56"/>
      <c r="C109" s="57"/>
    </row>
  </sheetData>
  <sheetProtection algorithmName="SHA-512" hashValue="0yzCO8ZxIMUVaD6p2f1fq/3ycvCXgoWnKsCgkPqtrim1YULSEytGhB622tQ44CqTpQ4YQraeCoa2VQIAUBEskQ==" saltValue="NBNrC+Muhikvf3HSNS+Z/w==" spinCount="100000" sheet="1" objects="1" scenarios="1"/>
  <mergeCells count="5">
    <mergeCell ref="A1:G1"/>
    <mergeCell ref="C2:G2"/>
    <mergeCell ref="C3:G3"/>
    <mergeCell ref="C4:G4"/>
    <mergeCell ref="B7:G7"/>
  </mergeCells>
  <pageMargins left="0.7" right="0.7" top="0.75" bottom="0.75" header="0.3" footer="0.3"/>
  <pageSetup paperSize="9" scale="90" fitToHeight="3" orientation="portrait" r:id="rId1"/>
  <rowBreaks count="1" manualBreakCount="1">
    <brk id="5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D1.4.2_NV</vt:lpstr>
      <vt:lpstr>D1.4.2_NV!Oblast_tisku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Novák</dc:creator>
  <cp:lastModifiedBy>Krcma</cp:lastModifiedBy>
  <cp:lastPrinted>2017-08-29T11:19:27Z</cp:lastPrinted>
  <dcterms:created xsi:type="dcterms:W3CDTF">2009-04-08T07:15:50Z</dcterms:created>
  <dcterms:modified xsi:type="dcterms:W3CDTF">2018-01-10T14:58:34Z</dcterms:modified>
</cp:coreProperties>
</file>